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62014B3A-29ED-43BB-A466-5AE699CF888A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Probatorio'!$A$1:$V$82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3" i="1" l="1"/>
  <c r="A14" i="1" l="1"/>
  <c r="N74" i="1"/>
  <c r="N73" i="1"/>
  <c r="N70" i="1"/>
  <c r="N69" i="1"/>
  <c r="N67" i="1"/>
  <c r="N66" i="1"/>
  <c r="N65" i="1"/>
  <c r="N64" i="1"/>
  <c r="N63" i="1"/>
  <c r="N62" i="1"/>
  <c r="N61" i="1"/>
  <c r="N60" i="1"/>
  <c r="N59" i="1"/>
  <c r="N58" i="1"/>
  <c r="N57" i="1"/>
  <c r="N56" i="1"/>
  <c r="N54" i="1"/>
  <c r="N52" i="1"/>
  <c r="N50" i="1"/>
  <c r="N49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18" i="1"/>
  <c r="N17" i="1"/>
  <c r="N16" i="1"/>
  <c r="N15" i="1"/>
  <c r="N14" i="1"/>
  <c r="N13" i="1"/>
  <c r="P13" i="1"/>
  <c r="O13" i="1"/>
  <c r="M13" i="1"/>
  <c r="L13" i="1"/>
  <c r="S13" i="1" s="1"/>
  <c r="U13" i="1" s="1"/>
  <c r="P20" i="1"/>
  <c r="O20" i="1"/>
  <c r="N20" i="1"/>
  <c r="M20" i="1"/>
  <c r="T20" i="1" s="1"/>
  <c r="L20" i="1"/>
  <c r="S20" i="1" s="1"/>
  <c r="U20" i="1" s="1"/>
  <c r="L30" i="1"/>
  <c r="M30" i="1"/>
  <c r="O30" i="1"/>
  <c r="P30" i="1"/>
  <c r="N53" i="1"/>
  <c r="L53" i="1"/>
  <c r="M53" i="1"/>
  <c r="O53" i="1"/>
  <c r="P53" i="1"/>
  <c r="R13" i="1" l="1"/>
  <c r="T13" i="1"/>
  <c r="R20" i="1"/>
  <c r="S30" i="1"/>
  <c r="U30" i="1" s="1"/>
  <c r="S53" i="1"/>
  <c r="U53" i="1" s="1"/>
  <c r="T30" i="1"/>
  <c r="T53" i="1"/>
  <c r="R30" i="1"/>
  <c r="R53" i="1"/>
  <c r="N71" i="1" l="1"/>
  <c r="L71" i="1"/>
  <c r="M71" i="1"/>
  <c r="O71" i="1"/>
  <c r="S71" i="1" s="1"/>
  <c r="U71" i="1" s="1"/>
  <c r="P71" i="1"/>
  <c r="T71" i="1" l="1"/>
  <c r="R71" i="1"/>
  <c r="K75" i="1"/>
  <c r="J75" i="1"/>
  <c r="I75" i="1"/>
  <c r="A15" i="1" l="1"/>
  <c r="A16" i="1" s="1"/>
  <c r="A17" i="1" s="1"/>
  <c r="A18" i="1" s="1"/>
  <c r="A19" i="1" s="1"/>
  <c r="L23" i="1"/>
  <c r="M23" i="1"/>
  <c r="O23" i="1"/>
  <c r="P23" i="1"/>
  <c r="L19" i="1"/>
  <c r="M19" i="1"/>
  <c r="N19" i="1"/>
  <c r="O19" i="1"/>
  <c r="P19" i="1"/>
  <c r="L59" i="1"/>
  <c r="M59" i="1"/>
  <c r="O59" i="1"/>
  <c r="P59" i="1"/>
  <c r="L33" i="1"/>
  <c r="M33" i="1"/>
  <c r="O33" i="1"/>
  <c r="P33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S59" i="1"/>
  <c r="U59" i="1" s="1"/>
  <c r="R23" i="1"/>
  <c r="T59" i="1"/>
  <c r="S23" i="1"/>
  <c r="U23" i="1" s="1"/>
  <c r="T23" i="1"/>
  <c r="R19" i="1"/>
  <c r="R59" i="1"/>
  <c r="T19" i="1"/>
  <c r="S19" i="1"/>
  <c r="U19" i="1" s="1"/>
  <c r="T33" i="1"/>
  <c r="R33" i="1"/>
  <c r="S33" i="1"/>
  <c r="U33" i="1" s="1"/>
  <c r="L38" i="1"/>
  <c r="M38" i="1"/>
  <c r="O38" i="1"/>
  <c r="P38" i="1"/>
  <c r="P46" i="1"/>
  <c r="O46" i="1"/>
  <c r="M46" i="1"/>
  <c r="L46" i="1"/>
  <c r="P45" i="1"/>
  <c r="O45" i="1"/>
  <c r="M45" i="1"/>
  <c r="L45" i="1"/>
  <c r="L44" i="1"/>
  <c r="M44" i="1"/>
  <c r="O44" i="1"/>
  <c r="P44" i="1"/>
  <c r="L32" i="1"/>
  <c r="M32" i="1"/>
  <c r="O32" i="1"/>
  <c r="P32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S38" i="1"/>
  <c r="U38" i="1" s="1"/>
  <c r="T38" i="1"/>
  <c r="T44" i="1"/>
  <c r="R38" i="1"/>
  <c r="T45" i="1"/>
  <c r="T32" i="1"/>
  <c r="S46" i="1"/>
  <c r="U46" i="1" s="1"/>
  <c r="S44" i="1"/>
  <c r="U44" i="1" s="1"/>
  <c r="T46" i="1"/>
  <c r="R45" i="1"/>
  <c r="R32" i="1"/>
  <c r="R44" i="1"/>
  <c r="S45" i="1"/>
  <c r="U45" i="1" s="1"/>
  <c r="R46" i="1"/>
  <c r="S32" i="1"/>
  <c r="U32" i="1" s="1"/>
  <c r="L58" i="1"/>
  <c r="M58" i="1"/>
  <c r="O58" i="1"/>
  <c r="P58" i="1"/>
  <c r="P37" i="1"/>
  <c r="O37" i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S58" i="1"/>
  <c r="U58" i="1" s="1"/>
  <c r="T58" i="1"/>
  <c r="R58" i="1"/>
  <c r="L57" i="1"/>
  <c r="M57" i="1"/>
  <c r="O57" i="1"/>
  <c r="P57" i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T57" i="1"/>
  <c r="R57" i="1"/>
  <c r="S57" i="1"/>
  <c r="U57" i="1" s="1"/>
  <c r="P52" i="1"/>
  <c r="P51" i="1"/>
  <c r="P50" i="1"/>
  <c r="P49" i="1"/>
  <c r="P74" i="1"/>
  <c r="P31" i="1"/>
  <c r="P39" i="1"/>
  <c r="P22" i="1"/>
  <c r="P70" i="1"/>
  <c r="P21" i="1"/>
  <c r="P69" i="1"/>
  <c r="P68" i="1"/>
  <c r="P48" i="1"/>
  <c r="P47" i="1"/>
  <c r="P18" i="1"/>
  <c r="P17" i="1"/>
  <c r="P67" i="1"/>
  <c r="P43" i="1"/>
  <c r="P42" i="1"/>
  <c r="P41" i="1"/>
  <c r="P73" i="1"/>
  <c r="P72" i="1"/>
  <c r="P66" i="1"/>
  <c r="P65" i="1"/>
  <c r="P36" i="1"/>
  <c r="P64" i="1"/>
  <c r="P63" i="1"/>
  <c r="P62" i="1"/>
  <c r="P35" i="1"/>
  <c r="P61" i="1"/>
  <c r="P60" i="1"/>
  <c r="P29" i="1"/>
  <c r="P28" i="1"/>
  <c r="P27" i="1"/>
  <c r="P26" i="1"/>
  <c r="P25" i="1"/>
  <c r="P24" i="1"/>
  <c r="P16" i="1"/>
  <c r="P15" i="1"/>
  <c r="P14" i="1"/>
  <c r="P40" i="1"/>
  <c r="P56" i="1"/>
  <c r="P55" i="1"/>
  <c r="P54" i="1"/>
  <c r="P34" i="1"/>
  <c r="O52" i="1"/>
  <c r="O51" i="1"/>
  <c r="O50" i="1"/>
  <c r="O49" i="1"/>
  <c r="O74" i="1"/>
  <c r="O31" i="1"/>
  <c r="O39" i="1"/>
  <c r="O22" i="1"/>
  <c r="O70" i="1"/>
  <c r="O21" i="1"/>
  <c r="O69" i="1"/>
  <c r="O68" i="1"/>
  <c r="O48" i="1"/>
  <c r="O47" i="1"/>
  <c r="O18" i="1"/>
  <c r="O17" i="1"/>
  <c r="O67" i="1"/>
  <c r="O43" i="1"/>
  <c r="O42" i="1"/>
  <c r="O41" i="1"/>
  <c r="O73" i="1"/>
  <c r="O72" i="1"/>
  <c r="O66" i="1"/>
  <c r="O65" i="1"/>
  <c r="O36" i="1"/>
  <c r="O64" i="1"/>
  <c r="O63" i="1"/>
  <c r="O62" i="1"/>
  <c r="O35" i="1"/>
  <c r="O61" i="1"/>
  <c r="O60" i="1"/>
  <c r="O29" i="1"/>
  <c r="O28" i="1"/>
  <c r="O27" i="1"/>
  <c r="O26" i="1"/>
  <c r="O25" i="1"/>
  <c r="O24" i="1"/>
  <c r="O16" i="1"/>
  <c r="O15" i="1"/>
  <c r="O14" i="1"/>
  <c r="O40" i="1"/>
  <c r="O56" i="1"/>
  <c r="O55" i="1"/>
  <c r="O54" i="1"/>
  <c r="O34" i="1"/>
  <c r="N72" i="1"/>
  <c r="N51" i="1"/>
  <c r="N68" i="1"/>
  <c r="N55" i="1"/>
  <c r="M52" i="1"/>
  <c r="M51" i="1"/>
  <c r="M50" i="1"/>
  <c r="M49" i="1"/>
  <c r="M74" i="1"/>
  <c r="M31" i="1"/>
  <c r="M39" i="1"/>
  <c r="M22" i="1"/>
  <c r="M70" i="1"/>
  <c r="M21" i="1"/>
  <c r="M69" i="1"/>
  <c r="M68" i="1"/>
  <c r="M37" i="1"/>
  <c r="M48" i="1"/>
  <c r="T48" i="1" s="1"/>
  <c r="M47" i="1"/>
  <c r="M18" i="1"/>
  <c r="M17" i="1"/>
  <c r="M67" i="1"/>
  <c r="M43" i="1"/>
  <c r="M42" i="1"/>
  <c r="M41" i="1"/>
  <c r="M73" i="1"/>
  <c r="M72" i="1"/>
  <c r="M66" i="1"/>
  <c r="M65" i="1"/>
  <c r="M36" i="1"/>
  <c r="M64" i="1"/>
  <c r="M63" i="1"/>
  <c r="M62" i="1"/>
  <c r="M35" i="1"/>
  <c r="M61" i="1"/>
  <c r="M60" i="1"/>
  <c r="M29" i="1"/>
  <c r="M28" i="1"/>
  <c r="T28" i="1" s="1"/>
  <c r="M27" i="1"/>
  <c r="M26" i="1"/>
  <c r="M25" i="1"/>
  <c r="M24" i="1"/>
  <c r="M16" i="1"/>
  <c r="M15" i="1"/>
  <c r="M14" i="1"/>
  <c r="M40" i="1"/>
  <c r="M56" i="1"/>
  <c r="M55" i="1"/>
  <c r="M54" i="1"/>
  <c r="M34" i="1"/>
  <c r="L52" i="1"/>
  <c r="L51" i="1"/>
  <c r="L50" i="1"/>
  <c r="L49" i="1"/>
  <c r="L74" i="1"/>
  <c r="L31" i="1"/>
  <c r="L39" i="1"/>
  <c r="L22" i="1"/>
  <c r="L70" i="1"/>
  <c r="L21" i="1"/>
  <c r="L69" i="1"/>
  <c r="L68" i="1"/>
  <c r="L37" i="1"/>
  <c r="S37" i="1" s="1"/>
  <c r="U37" i="1" s="1"/>
  <c r="L48" i="1"/>
  <c r="L47" i="1"/>
  <c r="L18" i="1"/>
  <c r="L17" i="1"/>
  <c r="L67" i="1"/>
  <c r="L43" i="1"/>
  <c r="L42" i="1"/>
  <c r="L41" i="1"/>
  <c r="L73" i="1"/>
  <c r="L72" i="1"/>
  <c r="L66" i="1"/>
  <c r="L65" i="1"/>
  <c r="L36" i="1"/>
  <c r="L64" i="1"/>
  <c r="L63" i="1"/>
  <c r="L62" i="1"/>
  <c r="L35" i="1"/>
  <c r="L61" i="1"/>
  <c r="L60" i="1"/>
  <c r="L29" i="1"/>
  <c r="L28" i="1"/>
  <c r="L27" i="1"/>
  <c r="L26" i="1"/>
  <c r="L25" i="1"/>
  <c r="L24" i="1"/>
  <c r="L16" i="1"/>
  <c r="L15" i="1"/>
  <c r="L14" i="1"/>
  <c r="L40" i="1"/>
  <c r="L56" i="1"/>
  <c r="L55" i="1"/>
  <c r="L54" i="1"/>
  <c r="L34" i="1"/>
  <c r="Q62" i="1"/>
  <c r="Q75" i="1" s="1"/>
  <c r="N75" i="1" l="1"/>
  <c r="T62" i="1"/>
  <c r="T41" i="1"/>
  <c r="T17" i="1"/>
  <c r="L75" i="1"/>
  <c r="M75" i="1"/>
  <c r="P75" i="1"/>
  <c r="O75" i="1"/>
  <c r="S40" i="1"/>
  <c r="U40" i="1" s="1"/>
  <c r="S16" i="1"/>
  <c r="U16" i="1" s="1"/>
  <c r="S27" i="1"/>
  <c r="U27" i="1" s="1"/>
  <c r="S61" i="1"/>
  <c r="U61" i="1" s="1"/>
  <c r="S64" i="1"/>
  <c r="U64" i="1" s="1"/>
  <c r="S65" i="1"/>
  <c r="U65" i="1" s="1"/>
  <c r="S68" i="1"/>
  <c r="U68" i="1" s="1"/>
  <c r="S22" i="1"/>
  <c r="U22" i="1" s="1"/>
  <c r="S39" i="1"/>
  <c r="U39" i="1" s="1"/>
  <c r="T26" i="1"/>
  <c r="T60" i="1"/>
  <c r="T56" i="1"/>
  <c r="S15" i="1"/>
  <c r="U15" i="1" s="1"/>
  <c r="S63" i="1"/>
  <c r="U63" i="1" s="1"/>
  <c r="S66" i="1"/>
  <c r="U66" i="1" s="1"/>
  <c r="S18" i="1"/>
  <c r="U18" i="1" s="1"/>
  <c r="S21" i="1"/>
  <c r="U21" i="1" s="1"/>
  <c r="S50" i="1"/>
  <c r="U50" i="1" s="1"/>
  <c r="R56" i="1"/>
  <c r="R26" i="1"/>
  <c r="R60" i="1"/>
  <c r="T54" i="1"/>
  <c r="T24" i="1"/>
  <c r="T43" i="1"/>
  <c r="T69" i="1"/>
  <c r="S56" i="1"/>
  <c r="U56" i="1" s="1"/>
  <c r="S41" i="1"/>
  <c r="U41" i="1" s="1"/>
  <c r="S17" i="1"/>
  <c r="U17" i="1" s="1"/>
  <c r="T22" i="1"/>
  <c r="S26" i="1"/>
  <c r="U26" i="1" s="1"/>
  <c r="S54" i="1"/>
  <c r="U54" i="1" s="1"/>
  <c r="S24" i="1"/>
  <c r="U24" i="1" s="1"/>
  <c r="S28" i="1"/>
  <c r="U28" i="1" s="1"/>
  <c r="S35" i="1"/>
  <c r="U35" i="1" s="1"/>
  <c r="S72" i="1"/>
  <c r="U72" i="1" s="1"/>
  <c r="S43" i="1"/>
  <c r="U43" i="1" s="1"/>
  <c r="T51" i="1"/>
  <c r="S29" i="1"/>
  <c r="U29" i="1" s="1"/>
  <c r="S67" i="1"/>
  <c r="U67" i="1" s="1"/>
  <c r="R15" i="1"/>
  <c r="R65" i="1"/>
  <c r="T39" i="1"/>
  <c r="T52" i="1"/>
  <c r="R63" i="1"/>
  <c r="R36" i="1"/>
  <c r="T73" i="1"/>
  <c r="S60" i="1"/>
  <c r="U60" i="1" s="1"/>
  <c r="S55" i="1"/>
  <c r="U55" i="1" s="1"/>
  <c r="S14" i="1"/>
  <c r="S25" i="1"/>
  <c r="U25" i="1" s="1"/>
  <c r="S36" i="1"/>
  <c r="U36" i="1" s="1"/>
  <c r="S48" i="1"/>
  <c r="U48" i="1" s="1"/>
  <c r="T74" i="1"/>
  <c r="R62" i="1"/>
  <c r="R73" i="1"/>
  <c r="R67" i="1"/>
  <c r="R47" i="1"/>
  <c r="R69" i="1"/>
  <c r="R39" i="1"/>
  <c r="S49" i="1"/>
  <c r="U49" i="1" s="1"/>
  <c r="S52" i="1"/>
  <c r="U52" i="1" s="1"/>
  <c r="T14" i="1"/>
  <c r="T25" i="1"/>
  <c r="T29" i="1"/>
  <c r="T36" i="1"/>
  <c r="T67" i="1"/>
  <c r="T49" i="1"/>
  <c r="T35" i="1"/>
  <c r="S31" i="1"/>
  <c r="U31" i="1" s="1"/>
  <c r="T15" i="1"/>
  <c r="R48" i="1"/>
  <c r="T21" i="1"/>
  <c r="T31" i="1"/>
  <c r="T50" i="1"/>
  <c r="T72" i="1"/>
  <c r="S74" i="1"/>
  <c r="U74" i="1" s="1"/>
  <c r="R68" i="1"/>
  <c r="S73" i="1"/>
  <c r="U73" i="1" s="1"/>
  <c r="S69" i="1"/>
  <c r="U69" i="1" s="1"/>
  <c r="R52" i="1"/>
  <c r="S47" i="1"/>
  <c r="U47" i="1" s="1"/>
  <c r="T68" i="1"/>
  <c r="R49" i="1"/>
  <c r="S34" i="1"/>
  <c r="U34" i="1" s="1"/>
  <c r="S42" i="1"/>
  <c r="U42" i="1" s="1"/>
  <c r="S62" i="1"/>
  <c r="U62" i="1" s="1"/>
  <c r="T55" i="1"/>
  <c r="T70" i="1"/>
  <c r="T40" i="1"/>
  <c r="R16" i="1"/>
  <c r="T27" i="1"/>
  <c r="T61" i="1"/>
  <c r="T64" i="1"/>
  <c r="T66" i="1"/>
  <c r="T42" i="1"/>
  <c r="T18" i="1"/>
  <c r="R34" i="1"/>
  <c r="S70" i="1"/>
  <c r="U70" i="1" s="1"/>
  <c r="S51" i="1"/>
  <c r="U51" i="1" s="1"/>
  <c r="T37" i="1"/>
  <c r="R27" i="1"/>
  <c r="R17" i="1"/>
  <c r="R31" i="1"/>
  <c r="R54" i="1"/>
  <c r="R24" i="1"/>
  <c r="R28" i="1"/>
  <c r="R35" i="1"/>
  <c r="R64" i="1"/>
  <c r="R66" i="1"/>
  <c r="R42" i="1"/>
  <c r="R18" i="1"/>
  <c r="T47" i="1"/>
  <c r="R37" i="1"/>
  <c r="R70" i="1"/>
  <c r="R74" i="1"/>
  <c r="R51" i="1"/>
  <c r="R40" i="1"/>
  <c r="R61" i="1"/>
  <c r="R41" i="1"/>
  <c r="R21" i="1"/>
  <c r="R50" i="1"/>
  <c r="T34" i="1"/>
  <c r="R55" i="1"/>
  <c r="R14" i="1"/>
  <c r="T16" i="1"/>
  <c r="R25" i="1"/>
  <c r="R29" i="1"/>
  <c r="T63" i="1"/>
  <c r="T65" i="1"/>
  <c r="R72" i="1"/>
  <c r="R43" i="1"/>
  <c r="R22" i="1"/>
  <c r="R75" i="1" l="1"/>
  <c r="U14" i="1"/>
  <c r="U75" i="1" s="1"/>
  <c r="S75" i="1"/>
  <c r="T75" i="1"/>
</calcChain>
</file>

<file path=xl/sharedStrings.xml><?xml version="1.0" encoding="utf-8"?>
<sst xmlns="http://schemas.openxmlformats.org/spreadsheetml/2006/main" count="348" uniqueCount="160">
  <si>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</si>
  <si>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</si>
  <si>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</si>
  <si>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</si>
  <si>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</si>
  <si>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</si>
  <si>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</si>
  <si>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</si>
  <si>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</si>
  <si>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</si>
  <si>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</si>
  <si>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</si>
  <si>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</si>
  <si>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</si>
  <si>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</si>
  <si>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</si>
  <si>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</si>
  <si>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</si>
  <si>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</si>
  <si>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</si>
  <si>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</si>
  <si>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</si>
  <si>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</si>
  <si>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</si>
  <si>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</si>
  <si>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</si>
  <si>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</si>
  <si>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</si>
  <si>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</si>
  <si>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</si>
  <si>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</si>
  <si>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</si>
  <si>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</si>
  <si>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</si>
  <si>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</si>
  <si>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Temporero</t>
  </si>
  <si>
    <t>JOSE JUAN VASQUEZ SENA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</si>
  <si>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</si>
  <si>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</si>
  <si>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</si>
  <si>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</si>
  <si>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</si>
  <si>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</si>
  <si>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</si>
  <si>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</si>
  <si>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</si>
  <si>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</si>
  <si>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</si>
  <si>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</si>
  <si>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</si>
  <si>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</si>
  <si>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</si>
  <si>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</si>
  <si>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</si>
  <si>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</si>
  <si>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</si>
  <si>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</si>
  <si>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</si>
  <si>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</si>
  <si>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</si>
  <si>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</si>
  <si>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</si>
  <si>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</si>
  <si>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</si>
  <si>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</si>
  <si>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</si>
  <si>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</si>
  <si>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</si>
  <si>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</si>
  <si>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</si>
  <si>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</si>
  <si>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</si>
  <si>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</si>
  <si>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</si>
  <si>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</si>
  <si>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</si>
  <si>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</si>
  <si>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</si>
  <si>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</si>
  <si>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</si>
  <si>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</si>
  <si>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</si>
  <si>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</si>
  <si>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</si>
  <si>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</si>
  <si>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</si>
  <si>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</si>
  <si>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</si>
  <si>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</si>
  <si>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</si>
  <si>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</si>
  <si>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</si>
  <si>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</si>
  <si>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</si>
  <si>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</si>
  <si>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</si>
  <si>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</si>
  <si>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</si>
  <si>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</si>
  <si>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</si>
  <si>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</si>
  <si>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</si>
  <si>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</si>
  <si>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</si>
  <si>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</si>
  <si>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</si>
  <si>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</si>
  <si>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</si>
  <si>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</si>
  <si>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</si>
  <si>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</si>
  <si>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</si>
  <si>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</si>
  <si>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</si>
  <si>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</si>
  <si>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</si>
  <si>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HUGO RAFAEL BATISTA GARCIA</t>
  </si>
  <si>
    <t>JAIRO ELISEO ROJAS DE LA ROSA</t>
  </si>
  <si>
    <t>ANDERS MARTINEZ FLORES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</si>
  <si>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</si>
  <si>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</si>
  <si>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</si>
  <si>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</si>
  <si>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</si>
  <si>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</si>
  <si>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</si>
  <si>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</si>
  <si>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</si>
  <si>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</si>
  <si>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</si>
  <si>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</si>
  <si>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</si>
  <si>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</si>
  <si>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</si>
  <si>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</si>
  <si>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</si>
  <si>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</si>
  <si>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</si>
  <si>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</si>
  <si>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</si>
  <si>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LUIS JOSÉ POLANCO BURGOS</t>
  </si>
  <si>
    <t>DIEGO ENRIQUE LOBATO GUZMAN</t>
  </si>
  <si>
    <t>ALEXANDRA GARABITOS CANDELARIO</t>
  </si>
  <si>
    <t>DARLIN ANTONIO MARTINEZ DIAZ</t>
  </si>
  <si>
    <t>Enc. División de Proyectos, Infraestructura y Telecomunicaciones</t>
  </si>
  <si>
    <t>Enc. División de Gestión de Configuración y Riesgos de Software</t>
  </si>
  <si>
    <t>MIGUEL ANGEL SANTANA EUSEBIO</t>
  </si>
  <si>
    <t>Monitor de Operaciones de Sistemas</t>
  </si>
  <si>
    <t>Encargado División de Inteligencia de Negocios TIC</t>
  </si>
  <si>
    <t>KARLA PATRICIA OLMO NINA</t>
  </si>
  <si>
    <t>MILEDY JOSEFINA JARDINES HICIANO</t>
  </si>
  <si>
    <t>LUISA MARIA ZAYAS BUENO</t>
  </si>
  <si>
    <t>JOSE ARTURO CONTRERAS CASTILLO</t>
  </si>
  <si>
    <t>Gerencia</t>
  </si>
  <si>
    <t>Encargado Departamento de Seguridad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</si>
  <si>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</si>
  <si>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</si>
  <si>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</si>
  <si>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Analista de Gestión de Incidentes de Ciberseguridad</t>
  </si>
  <si>
    <t xml:space="preserve">                Pilar Peña                                                               Jose Israel Del Orbe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</si>
</sst>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5" fillId="2" borderId="1" xfId="0" applyFont="1" applyFill="1" applyBorder="1" applyAlignment="1">
      <alignment horizontal="center" vertical="center"/>
    </xf>
    <xf numFmtId="164" fontId="15" fillId="0" borderId="1" xfId="4" applyFont="1" applyFill="1" applyBorder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2"/>
  <sheetViews>
    <sheetView tabSelected="1" view="pageBreakPreview" topLeftCell="A48" zoomScale="55" zoomScaleNormal="70" zoomScaleSheetLayoutView="55" workbookViewId="0">
      <selection activeCell="H81" sqref="H81"/>
    </sheetView>
  </sheetViews>
  <sheetFormatPr baseColWidth="10"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155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31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3" customFormat="1" ht="63" x14ac:dyDescent="0.35">
      <c r="A13" s="48">
        <v>1</v>
      </c>
      <c r="B13" s="39" t="s">
        <v>152</v>
      </c>
      <c r="C13" s="39" t="s">
        <v>33</v>
      </c>
      <c r="D13" s="43" t="s">
        <v>153</v>
      </c>
      <c r="E13" s="43" t="s">
        <v>154</v>
      </c>
      <c r="F13" s="40" t="s">
        <v>35</v>
      </c>
      <c r="G13" s="41">
        <v>45748</v>
      </c>
      <c r="H13" s="41">
        <v>45931</v>
      </c>
      <c r="I13" s="42">
        <v>160000</v>
      </c>
      <c r="J13" s="49"/>
      <c r="K13" s="44">
        <v>26218.87</v>
      </c>
      <c r="L13" s="42">
        <f t="shared" ref="L13" si="0">I13*2.87/100</f>
        <v>4592</v>
      </c>
      <c r="M13" s="42">
        <f t="shared" ref="M13" si="1">I13*7.1/100</f>
        <v>11360</v>
      </c>
      <c r="N13" s="42">
        <f>86699.2*1.1%</f>
        <v>953.69120000000009</v>
      </c>
      <c r="O13" s="42">
        <f t="shared" ref="O13" si="2">I13*3.04/100</f>
        <v>4864</v>
      </c>
      <c r="P13" s="42">
        <f t="shared" ref="P13" si="3">+I13*7.09%</f>
        <v>11344</v>
      </c>
      <c r="Q13" s="42">
        <v>0</v>
      </c>
      <c r="R13" s="45">
        <f t="shared" ref="R13:R18" si="4">L13+M13+N13+O13+P13+Q13</f>
        <v>33113.691200000001</v>
      </c>
      <c r="S13" s="46">
        <f t="shared" ref="S13:S18" si="5">K13+L13+O13+Q13</f>
        <v>35674.869999999995</v>
      </c>
      <c r="T13" s="46">
        <f>+M13+N13+P13</f>
        <v>23657.691200000001</v>
      </c>
      <c r="U13" s="42">
        <f t="shared" ref="U13" si="6">I13-S13+J13</f>
        <v>124325.13</v>
      </c>
    </row>
    <row r="14" spans="1:21" s="33" customFormat="1" ht="42" x14ac:dyDescent="0.35">
      <c r="A14" s="48">
        <f>+A13+1</f>
        <v>2</v>
      </c>
      <c r="B14" s="39" t="s">
        <v>44</v>
      </c>
      <c r="C14" s="39" t="s">
        <v>41</v>
      </c>
      <c r="D14" s="43" t="s">
        <v>45</v>
      </c>
      <c r="E14" s="43" t="s">
        <v>46</v>
      </c>
      <c r="F14" s="40" t="s">
        <v>35</v>
      </c>
      <c r="G14" s="41">
        <v>45717</v>
      </c>
      <c r="H14" s="41">
        <v>45901</v>
      </c>
      <c r="I14" s="42">
        <v>90000</v>
      </c>
      <c r="J14" s="49"/>
      <c r="K14" s="42">
        <v>0</v>
      </c>
      <c r="L14" s="42">
        <f t="shared" ref="L14:L33" si="7">I14*2.87/100</f>
        <v>2583</v>
      </c>
      <c r="M14" s="42">
        <f t="shared" ref="M14:M33" si="8">I14*7.1/100</f>
        <v>6390</v>
      </c>
      <c r="N14" s="42">
        <f t="shared" ref="N14:N18" si="9">86699.2*1.1%</f>
        <v>953.69120000000009</v>
      </c>
      <c r="O14" s="42">
        <f t="shared" ref="O14:O33" si="10">I14*3.04/100</f>
        <v>2736</v>
      </c>
      <c r="P14" s="42">
        <f t="shared" ref="P14:P33" si="11">+I14*7.09%</f>
        <v>6381</v>
      </c>
      <c r="Q14" s="42">
        <v>0</v>
      </c>
      <c r="R14" s="45">
        <f t="shared" si="4"/>
        <v>19043.691200000001</v>
      </c>
      <c r="S14" s="46">
        <f t="shared" si="5"/>
        <v>5319</v>
      </c>
      <c r="T14" s="46">
        <f>+M14+N14+P14</f>
        <v>13724.691200000001</v>
      </c>
      <c r="U14" s="42">
        <f t="shared" ref="U14:U22" si="12">I14-S14+J14</f>
        <v>84681</v>
      </c>
    </row>
    <row r="15" spans="1:21" s="33" customFormat="1" ht="42" x14ac:dyDescent="0.35">
      <c r="A15" s="48">
        <f>+A14+1</f>
        <v>3</v>
      </c>
      <c r="B15" s="39" t="s">
        <v>47</v>
      </c>
      <c r="C15" s="39" t="s">
        <v>33</v>
      </c>
      <c r="D15" s="43" t="s">
        <v>45</v>
      </c>
      <c r="E15" s="43" t="s">
        <v>48</v>
      </c>
      <c r="F15" s="40" t="s">
        <v>35</v>
      </c>
      <c r="G15" s="41">
        <v>45658</v>
      </c>
      <c r="H15" s="41">
        <v>45839</v>
      </c>
      <c r="I15" s="42">
        <v>90000</v>
      </c>
      <c r="J15" s="49"/>
      <c r="K15" s="44">
        <v>9753.1200000000008</v>
      </c>
      <c r="L15" s="42">
        <f t="shared" si="7"/>
        <v>2583</v>
      </c>
      <c r="M15" s="42">
        <f t="shared" si="8"/>
        <v>6390</v>
      </c>
      <c r="N15" s="42">
        <f t="shared" si="9"/>
        <v>953.69120000000009</v>
      </c>
      <c r="O15" s="42">
        <f t="shared" si="10"/>
        <v>2736</v>
      </c>
      <c r="P15" s="42">
        <f t="shared" si="11"/>
        <v>6381</v>
      </c>
      <c r="Q15" s="42">
        <v>0</v>
      </c>
      <c r="R15" s="45">
        <f t="shared" si="4"/>
        <v>19043.691200000001</v>
      </c>
      <c r="S15" s="46">
        <f t="shared" si="5"/>
        <v>15072.12</v>
      </c>
      <c r="T15" s="46">
        <f>+M15+N15+P15</f>
        <v>13724.691200000001</v>
      </c>
      <c r="U15" s="42">
        <f t="shared" si="12"/>
        <v>74927.88</v>
      </c>
    </row>
    <row r="16" spans="1:21" s="33" customFormat="1" ht="42" x14ac:dyDescent="0.35">
      <c r="A16" s="48">
        <f t="shared" ref="A16:A74" si="13">+A15+1</f>
        <v>4</v>
      </c>
      <c r="B16" s="39" t="s">
        <v>49</v>
      </c>
      <c r="C16" s="39" t="s">
        <v>33</v>
      </c>
      <c r="D16" s="43" t="s">
        <v>45</v>
      </c>
      <c r="E16" s="43" t="s">
        <v>50</v>
      </c>
      <c r="F16" s="40" t="s">
        <v>35</v>
      </c>
      <c r="G16" s="41">
        <v>45689</v>
      </c>
      <c r="H16" s="41">
        <v>45870</v>
      </c>
      <c r="I16" s="42">
        <v>90000</v>
      </c>
      <c r="J16" s="49"/>
      <c r="K16" s="44">
        <v>9324.25</v>
      </c>
      <c r="L16" s="42">
        <f t="shared" si="7"/>
        <v>2583</v>
      </c>
      <c r="M16" s="42">
        <f t="shared" si="8"/>
        <v>6390</v>
      </c>
      <c r="N16" s="42">
        <f t="shared" si="9"/>
        <v>953.69120000000009</v>
      </c>
      <c r="O16" s="42">
        <f t="shared" si="10"/>
        <v>2736</v>
      </c>
      <c r="P16" s="42">
        <f t="shared" si="11"/>
        <v>6381</v>
      </c>
      <c r="Q16" s="42">
        <v>1715.46</v>
      </c>
      <c r="R16" s="45">
        <f t="shared" si="4"/>
        <v>20759.1512</v>
      </c>
      <c r="S16" s="46">
        <f t="shared" si="5"/>
        <v>16358.71</v>
      </c>
      <c r="T16" s="46">
        <f>+M16+N16+P16</f>
        <v>13724.691200000001</v>
      </c>
      <c r="U16" s="42">
        <f t="shared" si="12"/>
        <v>73641.290000000008</v>
      </c>
    </row>
    <row r="17" spans="1:21" s="33" customFormat="1" ht="84" customHeight="1" x14ac:dyDescent="0.35">
      <c r="A17" s="48">
        <f t="shared" si="13"/>
        <v>5</v>
      </c>
      <c r="B17" s="37" t="s">
        <v>92</v>
      </c>
      <c r="C17" s="37" t="s">
        <v>41</v>
      </c>
      <c r="D17" s="43" t="s">
        <v>93</v>
      </c>
      <c r="E17" s="38" t="s">
        <v>94</v>
      </c>
      <c r="F17" s="40" t="s">
        <v>35</v>
      </c>
      <c r="G17" s="41">
        <v>45748</v>
      </c>
      <c r="H17" s="41">
        <v>45931</v>
      </c>
      <c r="I17" s="42">
        <v>90000</v>
      </c>
      <c r="J17" s="49"/>
      <c r="K17" s="42">
        <v>0</v>
      </c>
      <c r="L17" s="42">
        <f t="shared" si="7"/>
        <v>2583</v>
      </c>
      <c r="M17" s="42">
        <f t="shared" si="8"/>
        <v>6390</v>
      </c>
      <c r="N17" s="42">
        <f t="shared" si="9"/>
        <v>953.69120000000009</v>
      </c>
      <c r="O17" s="42">
        <f t="shared" si="10"/>
        <v>2736</v>
      </c>
      <c r="P17" s="42">
        <f t="shared" si="11"/>
        <v>6381</v>
      </c>
      <c r="Q17" s="42">
        <v>0</v>
      </c>
      <c r="R17" s="42">
        <f t="shared" si="4"/>
        <v>19043.691200000001</v>
      </c>
      <c r="S17" s="42">
        <f t="shared" si="5"/>
        <v>5319</v>
      </c>
      <c r="T17" s="42">
        <f>M17+N17+P17</f>
        <v>13724.691200000001</v>
      </c>
      <c r="U17" s="42">
        <f t="shared" si="12"/>
        <v>84681</v>
      </c>
    </row>
    <row r="18" spans="1:21" s="32" customFormat="1" ht="82.5" customHeight="1" x14ac:dyDescent="0.35">
      <c r="A18" s="48">
        <f t="shared" si="13"/>
        <v>6</v>
      </c>
      <c r="B18" s="37" t="s">
        <v>95</v>
      </c>
      <c r="C18" s="37" t="s">
        <v>41</v>
      </c>
      <c r="D18" s="43" t="s">
        <v>93</v>
      </c>
      <c r="E18" s="38" t="s">
        <v>96</v>
      </c>
      <c r="F18" s="40" t="s">
        <v>35</v>
      </c>
      <c r="G18" s="41">
        <v>45748</v>
      </c>
      <c r="H18" s="41">
        <v>45931</v>
      </c>
      <c r="I18" s="42">
        <v>160000</v>
      </c>
      <c r="J18" s="49"/>
      <c r="K18" s="42">
        <v>204.24</v>
      </c>
      <c r="L18" s="42">
        <f t="shared" si="7"/>
        <v>4592</v>
      </c>
      <c r="M18" s="42">
        <f t="shared" si="8"/>
        <v>11360</v>
      </c>
      <c r="N18" s="42">
        <f t="shared" si="9"/>
        <v>953.69120000000009</v>
      </c>
      <c r="O18" s="42">
        <f t="shared" si="10"/>
        <v>4864</v>
      </c>
      <c r="P18" s="42">
        <f t="shared" si="11"/>
        <v>11344</v>
      </c>
      <c r="Q18" s="42">
        <v>0</v>
      </c>
      <c r="R18" s="42">
        <f t="shared" si="4"/>
        <v>33113.691200000001</v>
      </c>
      <c r="S18" s="42">
        <f t="shared" si="5"/>
        <v>9660.24</v>
      </c>
      <c r="T18" s="42">
        <f>M18+N18+P18</f>
        <v>23657.691200000001</v>
      </c>
      <c r="U18" s="42">
        <f t="shared" si="12"/>
        <v>150339.76</v>
      </c>
    </row>
    <row r="19" spans="1:21" s="32" customFormat="1" ht="82.5" customHeight="1" x14ac:dyDescent="0.35">
      <c r="A19" s="48">
        <f t="shared" si="13"/>
        <v>7</v>
      </c>
      <c r="B19" s="37" t="s">
        <v>142</v>
      </c>
      <c r="C19" s="37" t="s">
        <v>41</v>
      </c>
      <c r="D19" s="43" t="s">
        <v>93</v>
      </c>
      <c r="E19" s="38" t="s">
        <v>139</v>
      </c>
      <c r="F19" s="40" t="s">
        <v>35</v>
      </c>
      <c r="G19" s="41">
        <v>45627</v>
      </c>
      <c r="H19" s="41">
        <v>45809</v>
      </c>
      <c r="I19" s="42">
        <v>60000</v>
      </c>
      <c r="J19" s="49"/>
      <c r="K19" s="42">
        <v>3486.68</v>
      </c>
      <c r="L19" s="42">
        <f t="shared" si="7"/>
        <v>1722</v>
      </c>
      <c r="M19" s="42">
        <f t="shared" si="8"/>
        <v>4260</v>
      </c>
      <c r="N19" s="42">
        <f>+I19*1.1%</f>
        <v>660.00000000000011</v>
      </c>
      <c r="O19" s="42">
        <f t="shared" si="10"/>
        <v>1824</v>
      </c>
      <c r="P19" s="42">
        <f t="shared" si="11"/>
        <v>4254</v>
      </c>
      <c r="Q19" s="42">
        <v>0</v>
      </c>
      <c r="R19" s="42">
        <f t="shared" ref="R19" si="14">L19+M19+N19+O19+P19+Q19</f>
        <v>12720</v>
      </c>
      <c r="S19" s="42">
        <f t="shared" ref="S19" si="15">K19+L19+O19+Q19</f>
        <v>7032.68</v>
      </c>
      <c r="T19" s="42">
        <f t="shared" ref="T19" si="16">M19+N19+P19</f>
        <v>9174</v>
      </c>
      <c r="U19" s="42">
        <f t="shared" si="12"/>
        <v>52967.32</v>
      </c>
    </row>
    <row r="20" spans="1:21" s="32" customFormat="1" ht="82.5" customHeight="1" x14ac:dyDescent="0.35">
      <c r="A20" s="48">
        <f>+A19+1</f>
        <v>8</v>
      </c>
      <c r="B20" s="37" t="s">
        <v>151</v>
      </c>
      <c r="C20" s="37" t="s">
        <v>41</v>
      </c>
      <c r="D20" s="43" t="s">
        <v>93</v>
      </c>
      <c r="E20" s="38" t="s">
        <v>139</v>
      </c>
      <c r="F20" s="40" t="s">
        <v>35</v>
      </c>
      <c r="G20" s="41">
        <v>45717</v>
      </c>
      <c r="H20" s="41">
        <v>45901</v>
      </c>
      <c r="I20" s="42">
        <v>60000</v>
      </c>
      <c r="J20" s="49"/>
      <c r="K20" s="42">
        <v>3486.68</v>
      </c>
      <c r="L20" s="42">
        <f t="shared" ref="L20" si="17">I20*2.87/100</f>
        <v>1722</v>
      </c>
      <c r="M20" s="42">
        <f t="shared" ref="M20" si="18">I20*7.1/100</f>
        <v>4260</v>
      </c>
      <c r="N20" s="42">
        <f>+I20*1.1%</f>
        <v>660.00000000000011</v>
      </c>
      <c r="O20" s="42">
        <f t="shared" ref="O20" si="19">I20*3.04/100</f>
        <v>1824</v>
      </c>
      <c r="P20" s="42">
        <f t="shared" ref="P20" si="20">+I20*7.09%</f>
        <v>4254</v>
      </c>
      <c r="Q20" s="42">
        <v>0</v>
      </c>
      <c r="R20" s="42">
        <f t="shared" ref="R20" si="21">L20+M20+N20+O20+P20+Q20</f>
        <v>12720</v>
      </c>
      <c r="S20" s="42">
        <f t="shared" ref="S20" si="22">K20+L20+O20+Q20</f>
        <v>7032.68</v>
      </c>
      <c r="T20" s="42">
        <f t="shared" ref="T20" si="23">M20+N20+P20</f>
        <v>9174</v>
      </c>
      <c r="U20" s="42">
        <f t="shared" ref="U20" si="24">I20-S20+J20</f>
        <v>52967.32</v>
      </c>
    </row>
    <row r="21" spans="1:21" s="32" customFormat="1" ht="60" customHeight="1" x14ac:dyDescent="0.35">
      <c r="A21" s="48">
        <f>+A20+1</f>
        <v>9</v>
      </c>
      <c r="B21" s="37" t="s">
        <v>134</v>
      </c>
      <c r="C21" s="37" t="s">
        <v>41</v>
      </c>
      <c r="D21" s="43" t="s">
        <v>107</v>
      </c>
      <c r="E21" s="38" t="s">
        <v>133</v>
      </c>
      <c r="F21" s="40" t="s">
        <v>35</v>
      </c>
      <c r="G21" s="41">
        <v>45717</v>
      </c>
      <c r="H21" s="41">
        <v>45901</v>
      </c>
      <c r="I21" s="42">
        <v>90000</v>
      </c>
      <c r="J21" s="49"/>
      <c r="K21" s="42">
        <v>9753.1200000000008</v>
      </c>
      <c r="L21" s="42">
        <f t="shared" si="7"/>
        <v>2583</v>
      </c>
      <c r="M21" s="42">
        <f t="shared" si="8"/>
        <v>6390</v>
      </c>
      <c r="N21" s="42">
        <f t="shared" ref="N21:N50" si="25">86699.2*1.1%</f>
        <v>953.69120000000009</v>
      </c>
      <c r="O21" s="42">
        <f t="shared" si="10"/>
        <v>2736</v>
      </c>
      <c r="P21" s="42">
        <f t="shared" si="11"/>
        <v>6381</v>
      </c>
      <c r="Q21" s="42">
        <v>0</v>
      </c>
      <c r="R21" s="42">
        <f t="shared" ref="R21:R33" si="26">L21+M21+N21+O21+P21+Q21</f>
        <v>19043.691200000001</v>
      </c>
      <c r="S21" s="42">
        <f>+K21+L21+O21+Q21</f>
        <v>15072.12</v>
      </c>
      <c r="T21" s="42">
        <f>+M21+N21+P21</f>
        <v>13724.691200000001</v>
      </c>
      <c r="U21" s="42">
        <f t="shared" si="12"/>
        <v>74927.88</v>
      </c>
    </row>
    <row r="22" spans="1:21" s="32" customFormat="1" ht="60" customHeight="1" x14ac:dyDescent="0.35">
      <c r="A22" s="48">
        <f t="shared" si="13"/>
        <v>10</v>
      </c>
      <c r="B22" s="37" t="s">
        <v>106</v>
      </c>
      <c r="C22" s="37" t="s">
        <v>41</v>
      </c>
      <c r="D22" s="43" t="s">
        <v>107</v>
      </c>
      <c r="E22" s="38" t="s">
        <v>108</v>
      </c>
      <c r="F22" s="40" t="s">
        <v>35</v>
      </c>
      <c r="G22" s="41">
        <v>45717</v>
      </c>
      <c r="H22" s="41">
        <v>45901</v>
      </c>
      <c r="I22" s="42">
        <v>90000</v>
      </c>
      <c r="J22" s="49"/>
      <c r="K22" s="42">
        <v>9753.1200000000008</v>
      </c>
      <c r="L22" s="42">
        <f t="shared" si="7"/>
        <v>2583</v>
      </c>
      <c r="M22" s="42">
        <f t="shared" si="8"/>
        <v>6390</v>
      </c>
      <c r="N22" s="42">
        <f t="shared" si="25"/>
        <v>953.69120000000009</v>
      </c>
      <c r="O22" s="42">
        <f t="shared" si="10"/>
        <v>2736</v>
      </c>
      <c r="P22" s="42">
        <f t="shared" si="11"/>
        <v>6381</v>
      </c>
      <c r="Q22" s="42">
        <v>0</v>
      </c>
      <c r="R22" s="42">
        <f t="shared" si="26"/>
        <v>19043.691200000001</v>
      </c>
      <c r="S22" s="42">
        <f>K22+L22+O22+Q22</f>
        <v>15072.12</v>
      </c>
      <c r="T22" s="42">
        <f>M22+N22+P22</f>
        <v>13724.691200000001</v>
      </c>
      <c r="U22" s="42">
        <f t="shared" si="12"/>
        <v>74927.88</v>
      </c>
    </row>
    <row r="23" spans="1:21" s="32" customFormat="1" ht="60" customHeight="1" x14ac:dyDescent="0.35">
      <c r="A23" s="48">
        <f t="shared" si="13"/>
        <v>11</v>
      </c>
      <c r="B23" s="37" t="s">
        <v>143</v>
      </c>
      <c r="C23" s="37" t="s">
        <v>33</v>
      </c>
      <c r="D23" s="43" t="s">
        <v>107</v>
      </c>
      <c r="E23" s="38" t="s">
        <v>133</v>
      </c>
      <c r="F23" s="40" t="s">
        <v>35</v>
      </c>
      <c r="G23" s="41">
        <v>45627</v>
      </c>
      <c r="H23" s="41">
        <v>45809</v>
      </c>
      <c r="I23" s="42">
        <v>90000</v>
      </c>
      <c r="J23" s="49"/>
      <c r="K23" s="42">
        <v>9753.1200000000008</v>
      </c>
      <c r="L23" s="42">
        <f t="shared" si="7"/>
        <v>2583</v>
      </c>
      <c r="M23" s="42">
        <f t="shared" si="8"/>
        <v>6390</v>
      </c>
      <c r="N23" s="42">
        <f t="shared" si="25"/>
        <v>953.69120000000009</v>
      </c>
      <c r="O23" s="42">
        <f t="shared" si="10"/>
        <v>2736</v>
      </c>
      <c r="P23" s="42">
        <f t="shared" si="11"/>
        <v>6381</v>
      </c>
      <c r="Q23" s="42">
        <v>0</v>
      </c>
      <c r="R23" s="42">
        <f t="shared" si="26"/>
        <v>19043.691200000001</v>
      </c>
      <c r="S23" s="42">
        <f t="shared" ref="S23" si="27">K23+L23+O23+Q23</f>
        <v>15072.12</v>
      </c>
      <c r="T23" s="42">
        <f t="shared" ref="T23" si="28">M23+N23+P23</f>
        <v>13724.691200000001</v>
      </c>
      <c r="U23" s="42">
        <f t="shared" ref="U23" si="29">I23-S23+J23</f>
        <v>74927.88</v>
      </c>
    </row>
    <row r="24" spans="1:21" s="33" customFormat="1" ht="84" x14ac:dyDescent="0.35">
      <c r="A24" s="48">
        <f t="shared" si="13"/>
        <v>12</v>
      </c>
      <c r="B24" s="39" t="s">
        <v>51</v>
      </c>
      <c r="C24" s="39" t="s">
        <v>33</v>
      </c>
      <c r="D24" s="38" t="s">
        <v>52</v>
      </c>
      <c r="E24" s="43" t="s">
        <v>53</v>
      </c>
      <c r="F24" s="40" t="s">
        <v>35</v>
      </c>
      <c r="G24" s="41">
        <v>45748</v>
      </c>
      <c r="H24" s="41">
        <v>45931</v>
      </c>
      <c r="I24" s="42">
        <v>110000</v>
      </c>
      <c r="J24" s="49"/>
      <c r="K24" s="44">
        <v>14028.75</v>
      </c>
      <c r="L24" s="42">
        <f t="shared" si="7"/>
        <v>3157</v>
      </c>
      <c r="M24" s="42">
        <f t="shared" si="8"/>
        <v>7810</v>
      </c>
      <c r="N24" s="42">
        <f t="shared" si="25"/>
        <v>953.69120000000009</v>
      </c>
      <c r="O24" s="42">
        <f t="shared" si="10"/>
        <v>3344</v>
      </c>
      <c r="P24" s="42">
        <f t="shared" si="11"/>
        <v>7799.0000000000009</v>
      </c>
      <c r="Q24" s="42">
        <v>1715.46</v>
      </c>
      <c r="R24" s="45">
        <f t="shared" si="26"/>
        <v>24779.1512</v>
      </c>
      <c r="S24" s="46">
        <f t="shared" ref="S24:S31" si="30">K24+L24+O24+Q24</f>
        <v>22245.21</v>
      </c>
      <c r="T24" s="46">
        <f t="shared" ref="T24:T30" si="31">+M24+N24+P24</f>
        <v>16562.691200000001</v>
      </c>
      <c r="U24" s="42">
        <f t="shared" ref="U24:U39" si="32">I24-S24+J24</f>
        <v>87754.790000000008</v>
      </c>
    </row>
    <row r="25" spans="1:21" s="32" customFormat="1" ht="42" x14ac:dyDescent="0.35">
      <c r="A25" s="48">
        <f t="shared" si="13"/>
        <v>13</v>
      </c>
      <c r="B25" s="37" t="s">
        <v>54</v>
      </c>
      <c r="C25" s="37" t="s">
        <v>41</v>
      </c>
      <c r="D25" s="38" t="s">
        <v>52</v>
      </c>
      <c r="E25" s="43" t="s">
        <v>55</v>
      </c>
      <c r="F25" s="40" t="s">
        <v>35</v>
      </c>
      <c r="G25" s="41">
        <v>45748</v>
      </c>
      <c r="H25" s="41">
        <v>45931</v>
      </c>
      <c r="I25" s="42">
        <v>90000</v>
      </c>
      <c r="J25" s="49"/>
      <c r="K25" s="42">
        <v>9753.1200000000008</v>
      </c>
      <c r="L25" s="42">
        <f t="shared" si="7"/>
        <v>2583</v>
      </c>
      <c r="M25" s="42">
        <f t="shared" si="8"/>
        <v>6390</v>
      </c>
      <c r="N25" s="42">
        <f t="shared" si="25"/>
        <v>953.69120000000009</v>
      </c>
      <c r="O25" s="42">
        <f t="shared" si="10"/>
        <v>2736</v>
      </c>
      <c r="P25" s="42">
        <f t="shared" si="11"/>
        <v>6381</v>
      </c>
      <c r="Q25" s="42">
        <v>0</v>
      </c>
      <c r="R25" s="42">
        <f t="shared" si="26"/>
        <v>19043.691200000001</v>
      </c>
      <c r="S25" s="42">
        <f t="shared" si="30"/>
        <v>15072.12</v>
      </c>
      <c r="T25" s="42">
        <f t="shared" si="31"/>
        <v>13724.691200000001</v>
      </c>
      <c r="U25" s="42">
        <f t="shared" si="32"/>
        <v>74927.88</v>
      </c>
    </row>
    <row r="26" spans="1:21" s="32" customFormat="1" ht="24" x14ac:dyDescent="0.35">
      <c r="A26" s="48">
        <f t="shared" si="13"/>
        <v>14</v>
      </c>
      <c r="B26" s="37" t="s">
        <v>56</v>
      </c>
      <c r="C26" s="37" t="s">
        <v>33</v>
      </c>
      <c r="D26" s="38" t="s">
        <v>52</v>
      </c>
      <c r="E26" s="43" t="s">
        <v>57</v>
      </c>
      <c r="F26" s="40" t="s">
        <v>35</v>
      </c>
      <c r="G26" s="41">
        <v>45748</v>
      </c>
      <c r="H26" s="41">
        <v>45931</v>
      </c>
      <c r="I26" s="42">
        <v>90000</v>
      </c>
      <c r="J26" s="49"/>
      <c r="K26" s="42">
        <v>9753.1200000000008</v>
      </c>
      <c r="L26" s="42">
        <f t="shared" si="7"/>
        <v>2583</v>
      </c>
      <c r="M26" s="42">
        <f t="shared" si="8"/>
        <v>6390</v>
      </c>
      <c r="N26" s="42">
        <f t="shared" si="25"/>
        <v>953.69120000000009</v>
      </c>
      <c r="O26" s="42">
        <f t="shared" si="10"/>
        <v>2736</v>
      </c>
      <c r="P26" s="42">
        <f t="shared" si="11"/>
        <v>6381</v>
      </c>
      <c r="Q26" s="42">
        <v>0</v>
      </c>
      <c r="R26" s="42">
        <f t="shared" si="26"/>
        <v>19043.691200000001</v>
      </c>
      <c r="S26" s="42">
        <f t="shared" si="30"/>
        <v>15072.12</v>
      </c>
      <c r="T26" s="42">
        <f t="shared" si="31"/>
        <v>13724.691200000001</v>
      </c>
      <c r="U26" s="42">
        <f t="shared" si="32"/>
        <v>74927.88</v>
      </c>
    </row>
    <row r="27" spans="1:21" s="32" customFormat="1" ht="42" x14ac:dyDescent="0.35">
      <c r="A27" s="48">
        <f t="shared" si="13"/>
        <v>15</v>
      </c>
      <c r="B27" s="37" t="s">
        <v>58</v>
      </c>
      <c r="C27" s="37" t="s">
        <v>33</v>
      </c>
      <c r="D27" s="38" t="s">
        <v>52</v>
      </c>
      <c r="E27" s="43" t="s">
        <v>59</v>
      </c>
      <c r="F27" s="40" t="s">
        <v>35</v>
      </c>
      <c r="G27" s="41">
        <v>45748</v>
      </c>
      <c r="H27" s="41">
        <v>45931</v>
      </c>
      <c r="I27" s="42">
        <v>90000</v>
      </c>
      <c r="J27" s="49"/>
      <c r="K27" s="42">
        <v>9753.1200000000008</v>
      </c>
      <c r="L27" s="42">
        <f t="shared" si="7"/>
        <v>2583</v>
      </c>
      <c r="M27" s="42">
        <f t="shared" si="8"/>
        <v>6390</v>
      </c>
      <c r="N27" s="42">
        <f t="shared" si="25"/>
        <v>953.69120000000009</v>
      </c>
      <c r="O27" s="42">
        <f t="shared" si="10"/>
        <v>2736</v>
      </c>
      <c r="P27" s="42">
        <f t="shared" si="11"/>
        <v>6381</v>
      </c>
      <c r="Q27" s="42">
        <v>0</v>
      </c>
      <c r="R27" s="42">
        <f t="shared" si="26"/>
        <v>19043.691200000001</v>
      </c>
      <c r="S27" s="42">
        <f t="shared" si="30"/>
        <v>15072.12</v>
      </c>
      <c r="T27" s="42">
        <f t="shared" si="31"/>
        <v>13724.691200000001</v>
      </c>
      <c r="U27" s="42">
        <f t="shared" si="32"/>
        <v>74927.88</v>
      </c>
    </row>
    <row r="28" spans="1:21" s="32" customFormat="1" ht="42" x14ac:dyDescent="0.35">
      <c r="A28" s="48">
        <f t="shared" si="13"/>
        <v>16</v>
      </c>
      <c r="B28" s="37" t="s">
        <v>60</v>
      </c>
      <c r="C28" s="37" t="s">
        <v>41</v>
      </c>
      <c r="D28" s="38" t="s">
        <v>52</v>
      </c>
      <c r="E28" s="43" t="s">
        <v>59</v>
      </c>
      <c r="F28" s="40" t="s">
        <v>35</v>
      </c>
      <c r="G28" s="41">
        <v>45597</v>
      </c>
      <c r="H28" s="41">
        <v>45778</v>
      </c>
      <c r="I28" s="42">
        <v>90000</v>
      </c>
      <c r="J28" s="49"/>
      <c r="K28" s="42">
        <v>0</v>
      </c>
      <c r="L28" s="42">
        <f t="shared" si="7"/>
        <v>2583</v>
      </c>
      <c r="M28" s="42">
        <f t="shared" si="8"/>
        <v>6390</v>
      </c>
      <c r="N28" s="42">
        <f t="shared" si="25"/>
        <v>953.69120000000009</v>
      </c>
      <c r="O28" s="42">
        <f t="shared" si="10"/>
        <v>2736</v>
      </c>
      <c r="P28" s="42">
        <f t="shared" si="11"/>
        <v>6381</v>
      </c>
      <c r="Q28" s="42">
        <v>0</v>
      </c>
      <c r="R28" s="42">
        <f t="shared" si="26"/>
        <v>19043.691200000001</v>
      </c>
      <c r="S28" s="42">
        <f t="shared" si="30"/>
        <v>5319</v>
      </c>
      <c r="T28" s="42">
        <f t="shared" si="31"/>
        <v>13724.691200000001</v>
      </c>
      <c r="U28" s="42">
        <f t="shared" si="32"/>
        <v>84681</v>
      </c>
    </row>
    <row r="29" spans="1:21" s="32" customFormat="1" ht="24" x14ac:dyDescent="0.35">
      <c r="A29" s="48">
        <f t="shared" si="13"/>
        <v>17</v>
      </c>
      <c r="B29" s="37" t="s">
        <v>61</v>
      </c>
      <c r="C29" s="37" t="s">
        <v>41</v>
      </c>
      <c r="D29" s="38" t="s">
        <v>52</v>
      </c>
      <c r="E29" s="43" t="s">
        <v>62</v>
      </c>
      <c r="F29" s="40" t="s">
        <v>35</v>
      </c>
      <c r="G29" s="41">
        <v>45689</v>
      </c>
      <c r="H29" s="41">
        <v>45870</v>
      </c>
      <c r="I29" s="42">
        <v>90000</v>
      </c>
      <c r="J29" s="49"/>
      <c r="K29" s="42">
        <v>9753.1200000000008</v>
      </c>
      <c r="L29" s="42">
        <f t="shared" si="7"/>
        <v>2583</v>
      </c>
      <c r="M29" s="42">
        <f t="shared" si="8"/>
        <v>6390</v>
      </c>
      <c r="N29" s="42">
        <f t="shared" si="25"/>
        <v>953.69120000000009</v>
      </c>
      <c r="O29" s="42">
        <f t="shared" si="10"/>
        <v>2736</v>
      </c>
      <c r="P29" s="42">
        <f t="shared" si="11"/>
        <v>6381</v>
      </c>
      <c r="Q29" s="42">
        <v>0</v>
      </c>
      <c r="R29" s="42">
        <f t="shared" si="26"/>
        <v>19043.691200000001</v>
      </c>
      <c r="S29" s="42">
        <f t="shared" si="30"/>
        <v>15072.12</v>
      </c>
      <c r="T29" s="42">
        <f t="shared" si="31"/>
        <v>13724.691200000001</v>
      </c>
      <c r="U29" s="42">
        <f t="shared" si="32"/>
        <v>74927.88</v>
      </c>
    </row>
    <row r="30" spans="1:21" s="32" customFormat="1" ht="24" x14ac:dyDescent="0.35">
      <c r="A30" s="48">
        <f>+A29+1</f>
        <v>18</v>
      </c>
      <c r="B30" s="37" t="s">
        <v>150</v>
      </c>
      <c r="C30" s="37" t="s">
        <v>41</v>
      </c>
      <c r="D30" s="38" t="s">
        <v>52</v>
      </c>
      <c r="E30" s="43" t="s">
        <v>62</v>
      </c>
      <c r="F30" s="40" t="s">
        <v>35</v>
      </c>
      <c r="G30" s="41">
        <v>45717</v>
      </c>
      <c r="H30" s="41">
        <v>45901</v>
      </c>
      <c r="I30" s="42">
        <v>90000</v>
      </c>
      <c r="J30" s="49"/>
      <c r="K30" s="42">
        <v>9753.1200000000008</v>
      </c>
      <c r="L30" s="42">
        <f t="shared" si="7"/>
        <v>2583</v>
      </c>
      <c r="M30" s="42">
        <f t="shared" si="8"/>
        <v>6390</v>
      </c>
      <c r="N30" s="42">
        <f t="shared" si="25"/>
        <v>953.69120000000009</v>
      </c>
      <c r="O30" s="42">
        <f t="shared" si="10"/>
        <v>2736</v>
      </c>
      <c r="P30" s="42">
        <f t="shared" si="11"/>
        <v>6381</v>
      </c>
      <c r="Q30" s="42">
        <v>0</v>
      </c>
      <c r="R30" s="42">
        <f t="shared" si="26"/>
        <v>19043.691200000001</v>
      </c>
      <c r="S30" s="42">
        <f t="shared" si="30"/>
        <v>15072.12</v>
      </c>
      <c r="T30" s="42">
        <f t="shared" si="31"/>
        <v>13724.691200000001</v>
      </c>
      <c r="U30" s="42">
        <f t="shared" si="32"/>
        <v>74927.88</v>
      </c>
    </row>
    <row r="31" spans="1:21" s="32" customFormat="1" ht="60" customHeight="1" x14ac:dyDescent="0.35">
      <c r="A31" s="48">
        <f>+A30+1</f>
        <v>19</v>
      </c>
      <c r="B31" s="37" t="s">
        <v>112</v>
      </c>
      <c r="C31" s="37" t="s">
        <v>41</v>
      </c>
      <c r="D31" s="43" t="s">
        <v>110</v>
      </c>
      <c r="E31" s="38" t="s">
        <v>113</v>
      </c>
      <c r="F31" s="40" t="s">
        <v>35</v>
      </c>
      <c r="G31" s="41">
        <v>45717</v>
      </c>
      <c r="H31" s="41">
        <v>45901</v>
      </c>
      <c r="I31" s="42">
        <v>90000</v>
      </c>
      <c r="J31" s="49"/>
      <c r="K31" s="42">
        <v>9753.1200000000008</v>
      </c>
      <c r="L31" s="42">
        <f t="shared" si="7"/>
        <v>2583</v>
      </c>
      <c r="M31" s="42">
        <f t="shared" si="8"/>
        <v>6390</v>
      </c>
      <c r="N31" s="42">
        <f t="shared" si="25"/>
        <v>953.69120000000009</v>
      </c>
      <c r="O31" s="42">
        <f t="shared" si="10"/>
        <v>2736</v>
      </c>
      <c r="P31" s="42">
        <f t="shared" si="11"/>
        <v>6381</v>
      </c>
      <c r="Q31" s="42">
        <v>0</v>
      </c>
      <c r="R31" s="42">
        <f t="shared" si="26"/>
        <v>19043.691200000001</v>
      </c>
      <c r="S31" s="42">
        <f t="shared" si="30"/>
        <v>15072.12</v>
      </c>
      <c r="T31" s="42">
        <f>M31+N31+P31</f>
        <v>13724.691200000001</v>
      </c>
      <c r="U31" s="42">
        <f t="shared" si="32"/>
        <v>74927.88</v>
      </c>
    </row>
    <row r="32" spans="1:21" s="32" customFormat="1" ht="60" customHeight="1" x14ac:dyDescent="0.35">
      <c r="A32" s="48">
        <f t="shared" si="13"/>
        <v>20</v>
      </c>
      <c r="B32" s="37" t="s">
        <v>125</v>
      </c>
      <c r="C32" s="37" t="s">
        <v>41</v>
      </c>
      <c r="D32" s="43" t="s">
        <v>110</v>
      </c>
      <c r="E32" s="38" t="s">
        <v>108</v>
      </c>
      <c r="F32" s="40" t="s">
        <v>35</v>
      </c>
      <c r="G32" s="41">
        <v>45627</v>
      </c>
      <c r="H32" s="41">
        <v>45809</v>
      </c>
      <c r="I32" s="42">
        <v>90000</v>
      </c>
      <c r="J32" s="49"/>
      <c r="K32" s="42">
        <v>0</v>
      </c>
      <c r="L32" s="42">
        <f t="shared" si="7"/>
        <v>2583</v>
      </c>
      <c r="M32" s="42">
        <f t="shared" si="8"/>
        <v>6390</v>
      </c>
      <c r="N32" s="42">
        <f t="shared" si="25"/>
        <v>953.69120000000009</v>
      </c>
      <c r="O32" s="42">
        <f t="shared" si="10"/>
        <v>2736</v>
      </c>
      <c r="P32" s="42">
        <f t="shared" si="11"/>
        <v>6381</v>
      </c>
      <c r="Q32" s="42">
        <v>0</v>
      </c>
      <c r="R32" s="42">
        <f t="shared" si="26"/>
        <v>19043.691200000001</v>
      </c>
      <c r="S32" s="42">
        <f t="shared" ref="S32:S33" si="33">K32+L32+O32+Q32</f>
        <v>5319</v>
      </c>
      <c r="T32" s="42">
        <f t="shared" ref="T32:T33" si="34">M32+N32+P32</f>
        <v>13724.691200000001</v>
      </c>
      <c r="U32" s="42">
        <f t="shared" si="32"/>
        <v>84681</v>
      </c>
    </row>
    <row r="33" spans="1:21" s="32" customFormat="1" ht="60" customHeight="1" x14ac:dyDescent="0.35">
      <c r="A33" s="48">
        <f t="shared" si="13"/>
        <v>21</v>
      </c>
      <c r="B33" s="37" t="s">
        <v>140</v>
      </c>
      <c r="C33" s="37" t="s">
        <v>33</v>
      </c>
      <c r="D33" s="43" t="s">
        <v>110</v>
      </c>
      <c r="E33" s="38" t="s">
        <v>137</v>
      </c>
      <c r="F33" s="40" t="s">
        <v>35</v>
      </c>
      <c r="G33" s="41">
        <v>45748</v>
      </c>
      <c r="H33" s="41">
        <v>45931</v>
      </c>
      <c r="I33" s="42">
        <v>90000</v>
      </c>
      <c r="J33" s="49"/>
      <c r="K33" s="42">
        <v>9753.1200000000008</v>
      </c>
      <c r="L33" s="42">
        <f t="shared" si="7"/>
        <v>2583</v>
      </c>
      <c r="M33" s="42">
        <f t="shared" si="8"/>
        <v>6390</v>
      </c>
      <c r="N33" s="42">
        <f t="shared" si="25"/>
        <v>953.69120000000009</v>
      </c>
      <c r="O33" s="42">
        <f t="shared" si="10"/>
        <v>2736</v>
      </c>
      <c r="P33" s="42">
        <f t="shared" si="11"/>
        <v>6381</v>
      </c>
      <c r="Q33" s="42">
        <v>0</v>
      </c>
      <c r="R33" s="42">
        <f t="shared" si="26"/>
        <v>19043.691200000001</v>
      </c>
      <c r="S33" s="42">
        <f t="shared" si="33"/>
        <v>15072.12</v>
      </c>
      <c r="T33" s="42">
        <f t="shared" si="34"/>
        <v>13724.691200000001</v>
      </c>
      <c r="U33" s="42">
        <f t="shared" si="32"/>
        <v>74927.88</v>
      </c>
    </row>
    <row r="34" spans="1:21" s="32" customFormat="1" ht="63" x14ac:dyDescent="0.35">
      <c r="A34" s="48">
        <f t="shared" si="13"/>
        <v>22</v>
      </c>
      <c r="B34" s="37" t="s">
        <v>32</v>
      </c>
      <c r="C34" s="37" t="s">
        <v>33</v>
      </c>
      <c r="D34" s="38" t="s">
        <v>129</v>
      </c>
      <c r="E34" s="39" t="s">
        <v>76</v>
      </c>
      <c r="F34" s="40" t="s">
        <v>35</v>
      </c>
      <c r="G34" s="41">
        <v>45658</v>
      </c>
      <c r="H34" s="41">
        <v>45839</v>
      </c>
      <c r="I34" s="42">
        <v>100000</v>
      </c>
      <c r="J34" s="49"/>
      <c r="K34" s="44">
        <v>3822.73</v>
      </c>
      <c r="L34" s="42">
        <f t="shared" ref="L34:L73" si="35">I34*2.87/100</f>
        <v>2870</v>
      </c>
      <c r="M34" s="42">
        <f t="shared" ref="M34:M73" si="36">I34*7.1/100</f>
        <v>7100</v>
      </c>
      <c r="N34" s="42">
        <f t="shared" si="25"/>
        <v>953.69120000000009</v>
      </c>
      <c r="O34" s="42">
        <f t="shared" ref="O34:O73" si="37">I34*3.04/100</f>
        <v>3040</v>
      </c>
      <c r="P34" s="42">
        <f t="shared" ref="P34:P73" si="38">+I34*7.09%</f>
        <v>7090.0000000000009</v>
      </c>
      <c r="Q34" s="42">
        <v>0</v>
      </c>
      <c r="R34" s="42">
        <f t="shared" ref="R34:R73" si="39">L34+M34+N34+O34+P34+Q34</f>
        <v>21053.691200000001</v>
      </c>
      <c r="S34" s="42">
        <f t="shared" ref="S34:S73" si="40">K34+L34+O34+Q34</f>
        <v>9732.73</v>
      </c>
      <c r="T34" s="42">
        <f t="shared" ref="T34:T73" si="41">+M34+N34+P34</f>
        <v>15143.691200000001</v>
      </c>
      <c r="U34" s="42">
        <f t="shared" si="32"/>
        <v>90267.27</v>
      </c>
    </row>
    <row r="35" spans="1:21" s="32" customFormat="1" ht="69.75" customHeight="1" x14ac:dyDescent="0.35">
      <c r="A35" s="48">
        <f t="shared" si="13"/>
        <v>23</v>
      </c>
      <c r="B35" s="37" t="s">
        <v>67</v>
      </c>
      <c r="C35" s="37" t="s">
        <v>41</v>
      </c>
      <c r="D35" s="38" t="s">
        <v>129</v>
      </c>
      <c r="E35" s="43" t="s">
        <v>158</v>
      </c>
      <c r="F35" s="40" t="s">
        <v>35</v>
      </c>
      <c r="G35" s="41">
        <v>45597</v>
      </c>
      <c r="H35" s="41">
        <v>45778</v>
      </c>
      <c r="I35" s="42">
        <v>90000</v>
      </c>
      <c r="J35" s="49"/>
      <c r="K35" s="42">
        <v>0</v>
      </c>
      <c r="L35" s="42">
        <f t="shared" ref="L35:L44" si="42">I35*2.87/100</f>
        <v>2583</v>
      </c>
      <c r="M35" s="42">
        <f t="shared" ref="M35:M44" si="43">I35*7.1/100</f>
        <v>6390</v>
      </c>
      <c r="N35" s="42">
        <f t="shared" si="25"/>
        <v>953.69120000000009</v>
      </c>
      <c r="O35" s="42">
        <f>I35*3.04/100</f>
        <v>2736</v>
      </c>
      <c r="P35" s="42">
        <f t="shared" ref="P35:P44" si="44">+I35*7.09%</f>
        <v>6381</v>
      </c>
      <c r="Q35" s="42">
        <v>0</v>
      </c>
      <c r="R35" s="42">
        <f>L35+M35+N35+O35+P35+Q35</f>
        <v>19043.691200000001</v>
      </c>
      <c r="S35" s="42">
        <f>K35+L35+O35+Q35</f>
        <v>5319</v>
      </c>
      <c r="T35" s="42">
        <f>+M35+N35+P35</f>
        <v>13724.691200000001</v>
      </c>
      <c r="U35" s="42">
        <f t="shared" si="32"/>
        <v>84681</v>
      </c>
    </row>
    <row r="36" spans="1:21" s="32" customFormat="1" ht="63" x14ac:dyDescent="0.35">
      <c r="A36" s="48">
        <f t="shared" si="13"/>
        <v>24</v>
      </c>
      <c r="B36" s="37" t="s">
        <v>75</v>
      </c>
      <c r="C36" s="37" t="s">
        <v>33</v>
      </c>
      <c r="D36" s="38" t="s">
        <v>129</v>
      </c>
      <c r="E36" s="43" t="s">
        <v>76</v>
      </c>
      <c r="F36" s="40" t="s">
        <v>35</v>
      </c>
      <c r="G36" s="41">
        <v>45658</v>
      </c>
      <c r="H36" s="41">
        <v>45839</v>
      </c>
      <c r="I36" s="42">
        <v>100000</v>
      </c>
      <c r="J36" s="49"/>
      <c r="K36" s="42">
        <v>0</v>
      </c>
      <c r="L36" s="42">
        <f t="shared" si="42"/>
        <v>2870</v>
      </c>
      <c r="M36" s="42">
        <f t="shared" si="43"/>
        <v>7100</v>
      </c>
      <c r="N36" s="42">
        <f t="shared" si="25"/>
        <v>953.69120000000009</v>
      </c>
      <c r="O36" s="42">
        <f>I36*3.04/100</f>
        <v>3040</v>
      </c>
      <c r="P36" s="42">
        <f t="shared" si="44"/>
        <v>7090.0000000000009</v>
      </c>
      <c r="Q36" s="42">
        <v>0</v>
      </c>
      <c r="R36" s="42">
        <f>L36+M36+N36+O36+P36+Q36</f>
        <v>21053.691200000001</v>
      </c>
      <c r="S36" s="42">
        <f>K36+L36+O36+Q36</f>
        <v>5910</v>
      </c>
      <c r="T36" s="42">
        <f>+M36+N36+P36</f>
        <v>15143.691200000001</v>
      </c>
      <c r="U36" s="42">
        <f t="shared" si="32"/>
        <v>94090</v>
      </c>
    </row>
    <row r="37" spans="1:21" s="32" customFormat="1" ht="56.25" customHeight="1" x14ac:dyDescent="0.35">
      <c r="A37" s="48">
        <f t="shared" si="13"/>
        <v>25</v>
      </c>
      <c r="B37" s="37" t="s">
        <v>101</v>
      </c>
      <c r="C37" s="37" t="s">
        <v>33</v>
      </c>
      <c r="D37" s="38" t="s">
        <v>129</v>
      </c>
      <c r="E37" s="38" t="s">
        <v>130</v>
      </c>
      <c r="F37" s="40" t="s">
        <v>35</v>
      </c>
      <c r="G37" s="41">
        <v>45658</v>
      </c>
      <c r="H37" s="41">
        <v>45839</v>
      </c>
      <c r="I37" s="42">
        <v>190000</v>
      </c>
      <c r="J37" s="49"/>
      <c r="K37" s="42">
        <v>33275.620000000003</v>
      </c>
      <c r="L37" s="42">
        <f t="shared" si="42"/>
        <v>5453</v>
      </c>
      <c r="M37" s="42">
        <f t="shared" si="43"/>
        <v>13490</v>
      </c>
      <c r="N37" s="42">
        <f t="shared" si="25"/>
        <v>953.69120000000009</v>
      </c>
      <c r="O37" s="42">
        <f>+I37*3.04%</f>
        <v>5776</v>
      </c>
      <c r="P37" s="42">
        <f t="shared" si="44"/>
        <v>13471</v>
      </c>
      <c r="Q37" s="42">
        <v>0</v>
      </c>
      <c r="R37" s="42">
        <f>L37+M37+N37+O37+P37+Q37</f>
        <v>39143.691200000001</v>
      </c>
      <c r="S37" s="42">
        <f>K37+L37+O37+Q37</f>
        <v>44504.62</v>
      </c>
      <c r="T37" s="42">
        <f>M37+N37+P37</f>
        <v>27914.691200000001</v>
      </c>
      <c r="U37" s="42">
        <f t="shared" si="32"/>
        <v>145495.38</v>
      </c>
    </row>
    <row r="38" spans="1:21" s="32" customFormat="1" ht="56.25" customHeight="1" x14ac:dyDescent="0.35">
      <c r="A38" s="48">
        <f t="shared" si="13"/>
        <v>26</v>
      </c>
      <c r="B38" s="37" t="s">
        <v>131</v>
      </c>
      <c r="C38" s="37" t="s">
        <v>41</v>
      </c>
      <c r="D38" s="38" t="s">
        <v>129</v>
      </c>
      <c r="E38" s="38" t="s">
        <v>132</v>
      </c>
      <c r="F38" s="40" t="s">
        <v>35</v>
      </c>
      <c r="G38" s="41">
        <v>45658</v>
      </c>
      <c r="H38" s="41">
        <v>45839</v>
      </c>
      <c r="I38" s="42">
        <v>160000</v>
      </c>
      <c r="J38" s="49"/>
      <c r="K38" s="42">
        <v>5697.99</v>
      </c>
      <c r="L38" s="42">
        <f t="shared" si="42"/>
        <v>4592</v>
      </c>
      <c r="M38" s="42">
        <f t="shared" si="43"/>
        <v>11360</v>
      </c>
      <c r="N38" s="42">
        <f t="shared" si="25"/>
        <v>953.69120000000009</v>
      </c>
      <c r="O38" s="42">
        <f>+I38*3.04%</f>
        <v>4864</v>
      </c>
      <c r="P38" s="42">
        <f t="shared" si="44"/>
        <v>11344</v>
      </c>
      <c r="Q38" s="42">
        <v>0</v>
      </c>
      <c r="R38" s="42">
        <f t="shared" ref="R38" si="45">L38+M38+N38+O38+P38+Q38</f>
        <v>33113.691200000001</v>
      </c>
      <c r="S38" s="42">
        <f t="shared" ref="S38" si="46">K38+L38+O38+Q38</f>
        <v>15153.99</v>
      </c>
      <c r="T38" s="42">
        <f t="shared" ref="T38" si="47">M38+N38+P38</f>
        <v>23657.691200000001</v>
      </c>
      <c r="U38" s="42">
        <f t="shared" si="32"/>
        <v>144846.01</v>
      </c>
    </row>
    <row r="39" spans="1:21" s="32" customFormat="1" ht="60" customHeight="1" x14ac:dyDescent="0.35">
      <c r="A39" s="48">
        <f t="shared" si="13"/>
        <v>27</v>
      </c>
      <c r="B39" s="37" t="s">
        <v>109</v>
      </c>
      <c r="C39" s="37" t="s">
        <v>41</v>
      </c>
      <c r="D39" s="38" t="s">
        <v>129</v>
      </c>
      <c r="E39" s="38" t="s">
        <v>111</v>
      </c>
      <c r="F39" s="40" t="s">
        <v>35</v>
      </c>
      <c r="G39" s="41">
        <v>45658</v>
      </c>
      <c r="H39" s="41">
        <v>45839</v>
      </c>
      <c r="I39" s="42">
        <v>90000</v>
      </c>
      <c r="J39" s="49"/>
      <c r="K39" s="42">
        <v>0</v>
      </c>
      <c r="L39" s="42">
        <f t="shared" si="42"/>
        <v>2583</v>
      </c>
      <c r="M39" s="42">
        <f t="shared" si="43"/>
        <v>6390</v>
      </c>
      <c r="N39" s="42">
        <f t="shared" si="25"/>
        <v>953.69120000000009</v>
      </c>
      <c r="O39" s="42">
        <f t="shared" ref="O39:O44" si="48">I39*3.04/100</f>
        <v>2736</v>
      </c>
      <c r="P39" s="42">
        <f t="shared" si="44"/>
        <v>6381</v>
      </c>
      <c r="Q39" s="44">
        <v>1715.46</v>
      </c>
      <c r="R39" s="42">
        <f t="shared" ref="R39:R43" si="49">L39+M39+N39+O39+P39+Q39</f>
        <v>20759.1512</v>
      </c>
      <c r="S39" s="42">
        <f t="shared" ref="S39" si="50">K39+L39+O39+Q39</f>
        <v>7034.46</v>
      </c>
      <c r="T39" s="42">
        <f t="shared" ref="T39" si="51">M39+N39+P39</f>
        <v>13724.691200000001</v>
      </c>
      <c r="U39" s="42">
        <f t="shared" si="32"/>
        <v>82965.539999999994</v>
      </c>
    </row>
    <row r="40" spans="1:21" s="32" customFormat="1" ht="42" x14ac:dyDescent="0.35">
      <c r="A40" s="48">
        <f>+A39+1</f>
        <v>28</v>
      </c>
      <c r="B40" s="37" t="s">
        <v>40</v>
      </c>
      <c r="C40" s="37" t="s">
        <v>41</v>
      </c>
      <c r="D40" s="38" t="s">
        <v>42</v>
      </c>
      <c r="E40" s="43" t="s">
        <v>43</v>
      </c>
      <c r="F40" s="40" t="s">
        <v>35</v>
      </c>
      <c r="G40" s="41">
        <v>45597</v>
      </c>
      <c r="H40" s="41">
        <v>45778</v>
      </c>
      <c r="I40" s="42">
        <v>90000</v>
      </c>
      <c r="J40" s="49"/>
      <c r="K40" s="44">
        <v>9753.1200000000008</v>
      </c>
      <c r="L40" s="42">
        <f t="shared" si="42"/>
        <v>2583</v>
      </c>
      <c r="M40" s="42">
        <f t="shared" si="43"/>
        <v>6390</v>
      </c>
      <c r="N40" s="42">
        <f t="shared" si="25"/>
        <v>953.69120000000009</v>
      </c>
      <c r="O40" s="42">
        <f t="shared" si="48"/>
        <v>2736</v>
      </c>
      <c r="P40" s="42">
        <f t="shared" si="44"/>
        <v>6381</v>
      </c>
      <c r="Q40" s="42">
        <v>0</v>
      </c>
      <c r="R40" s="45">
        <f t="shared" si="49"/>
        <v>19043.691200000001</v>
      </c>
      <c r="S40" s="45">
        <f>K40+L40+O40+Q40</f>
        <v>15072.12</v>
      </c>
      <c r="T40" s="45">
        <f>+M40+N40+P40</f>
        <v>13724.691200000001</v>
      </c>
      <c r="U40" s="42">
        <f t="shared" ref="U40:U53" si="52">I40-S40+J40</f>
        <v>74927.88</v>
      </c>
    </row>
    <row r="41" spans="1:21" s="32" customFormat="1" ht="42" x14ac:dyDescent="0.35">
      <c r="A41" s="48">
        <f t="shared" si="13"/>
        <v>29</v>
      </c>
      <c r="B41" s="37" t="s">
        <v>84</v>
      </c>
      <c r="C41" s="37" t="s">
        <v>41</v>
      </c>
      <c r="D41" s="38" t="s">
        <v>42</v>
      </c>
      <c r="E41" s="43" t="s">
        <v>43</v>
      </c>
      <c r="F41" s="40" t="s">
        <v>35</v>
      </c>
      <c r="G41" s="41">
        <v>45717</v>
      </c>
      <c r="H41" s="41">
        <v>45901</v>
      </c>
      <c r="I41" s="42">
        <v>90000</v>
      </c>
      <c r="J41" s="49"/>
      <c r="K41" s="42">
        <v>0</v>
      </c>
      <c r="L41" s="42">
        <f t="shared" si="42"/>
        <v>2583</v>
      </c>
      <c r="M41" s="42">
        <f t="shared" si="43"/>
        <v>6390</v>
      </c>
      <c r="N41" s="42">
        <f t="shared" si="25"/>
        <v>953.69120000000009</v>
      </c>
      <c r="O41" s="42">
        <f t="shared" si="48"/>
        <v>2736</v>
      </c>
      <c r="P41" s="42">
        <f t="shared" si="44"/>
        <v>6381</v>
      </c>
      <c r="Q41" s="42">
        <v>0</v>
      </c>
      <c r="R41" s="42">
        <f t="shared" si="49"/>
        <v>19043.691200000001</v>
      </c>
      <c r="S41" s="42">
        <f>K41+L41+O41+Q41</f>
        <v>5319</v>
      </c>
      <c r="T41" s="42">
        <f>M41+N41+P41</f>
        <v>13724.691200000001</v>
      </c>
      <c r="U41" s="42">
        <f t="shared" si="52"/>
        <v>84681</v>
      </c>
    </row>
    <row r="42" spans="1:21" s="32" customFormat="1" ht="63" x14ac:dyDescent="0.35">
      <c r="A42" s="48">
        <f t="shared" si="13"/>
        <v>30</v>
      </c>
      <c r="B42" s="37" t="s">
        <v>85</v>
      </c>
      <c r="C42" s="37" t="s">
        <v>33</v>
      </c>
      <c r="D42" s="38" t="s">
        <v>42</v>
      </c>
      <c r="E42" s="43" t="s">
        <v>86</v>
      </c>
      <c r="F42" s="40" t="s">
        <v>35</v>
      </c>
      <c r="G42" s="41">
        <v>45748</v>
      </c>
      <c r="H42" s="41">
        <v>45931</v>
      </c>
      <c r="I42" s="42">
        <v>90000</v>
      </c>
      <c r="J42" s="49"/>
      <c r="K42" s="42">
        <v>9753.1200000000008</v>
      </c>
      <c r="L42" s="42">
        <f t="shared" si="42"/>
        <v>2583</v>
      </c>
      <c r="M42" s="42">
        <f t="shared" si="43"/>
        <v>6390</v>
      </c>
      <c r="N42" s="42">
        <f t="shared" si="25"/>
        <v>953.69120000000009</v>
      </c>
      <c r="O42" s="42">
        <f t="shared" si="48"/>
        <v>2736</v>
      </c>
      <c r="P42" s="42">
        <f t="shared" si="44"/>
        <v>6381</v>
      </c>
      <c r="Q42" s="42">
        <v>0</v>
      </c>
      <c r="R42" s="42">
        <f t="shared" si="49"/>
        <v>19043.691200000001</v>
      </c>
      <c r="S42" s="42">
        <f>K42+L42+O42+Q42</f>
        <v>15072.12</v>
      </c>
      <c r="T42" s="42">
        <f>M42+N42+P42</f>
        <v>13724.691200000001</v>
      </c>
      <c r="U42" s="42">
        <f t="shared" si="52"/>
        <v>74927.88</v>
      </c>
    </row>
    <row r="43" spans="1:21" s="32" customFormat="1" ht="56.25" customHeight="1" x14ac:dyDescent="0.35">
      <c r="A43" s="48">
        <f t="shared" si="13"/>
        <v>31</v>
      </c>
      <c r="B43" s="37" t="s">
        <v>87</v>
      </c>
      <c r="C43" s="37" t="s">
        <v>33</v>
      </c>
      <c r="D43" s="38" t="s">
        <v>42</v>
      </c>
      <c r="E43" s="43" t="s">
        <v>88</v>
      </c>
      <c r="F43" s="40" t="s">
        <v>35</v>
      </c>
      <c r="G43" s="41">
        <v>45717</v>
      </c>
      <c r="H43" s="41">
        <v>45901</v>
      </c>
      <c r="I43" s="42">
        <v>60000</v>
      </c>
      <c r="J43" s="49"/>
      <c r="K43" s="42">
        <v>3486.68</v>
      </c>
      <c r="L43" s="42">
        <f t="shared" si="42"/>
        <v>1722</v>
      </c>
      <c r="M43" s="42">
        <f t="shared" si="43"/>
        <v>4260</v>
      </c>
      <c r="N43" s="42">
        <f>+I43*1.1%</f>
        <v>660.00000000000011</v>
      </c>
      <c r="O43" s="42">
        <f t="shared" si="48"/>
        <v>1824</v>
      </c>
      <c r="P43" s="42">
        <f t="shared" si="44"/>
        <v>4254</v>
      </c>
      <c r="Q43" s="42">
        <v>0</v>
      </c>
      <c r="R43" s="42">
        <f t="shared" si="49"/>
        <v>12720</v>
      </c>
      <c r="S43" s="42">
        <f>K43+L43+O43+Q43</f>
        <v>7032.68</v>
      </c>
      <c r="T43" s="42">
        <f>M43+N43+P43</f>
        <v>9174</v>
      </c>
      <c r="U43" s="42">
        <f t="shared" si="52"/>
        <v>52967.32</v>
      </c>
    </row>
    <row r="44" spans="1:21" s="32" customFormat="1" ht="56.25" customHeight="1" x14ac:dyDescent="0.35">
      <c r="A44" s="48">
        <f t="shared" si="13"/>
        <v>32</v>
      </c>
      <c r="B44" s="37" t="s">
        <v>126</v>
      </c>
      <c r="C44" s="37" t="s">
        <v>41</v>
      </c>
      <c r="D44" s="38" t="s">
        <v>42</v>
      </c>
      <c r="E44" s="43" t="s">
        <v>43</v>
      </c>
      <c r="F44" s="40" t="s">
        <v>35</v>
      </c>
      <c r="G44" s="41">
        <v>45658</v>
      </c>
      <c r="H44" s="41">
        <v>45839</v>
      </c>
      <c r="I44" s="42">
        <v>90000</v>
      </c>
      <c r="J44" s="49"/>
      <c r="K44" s="42">
        <v>9753.1200000000008</v>
      </c>
      <c r="L44" s="42">
        <f t="shared" si="42"/>
        <v>2583</v>
      </c>
      <c r="M44" s="42">
        <f t="shared" si="43"/>
        <v>6390</v>
      </c>
      <c r="N44" s="42">
        <f t="shared" si="25"/>
        <v>953.69120000000009</v>
      </c>
      <c r="O44" s="42">
        <f t="shared" si="48"/>
        <v>2736</v>
      </c>
      <c r="P44" s="42">
        <f t="shared" si="44"/>
        <v>6381</v>
      </c>
      <c r="Q44" s="42">
        <v>0</v>
      </c>
      <c r="R44" s="42">
        <f t="shared" ref="R44" si="53">L44+M44+N44+O44+P44+Q44</f>
        <v>19043.691200000001</v>
      </c>
      <c r="S44" s="42">
        <f t="shared" ref="S44" si="54">K44+L44+O44+Q44</f>
        <v>15072.12</v>
      </c>
      <c r="T44" s="42">
        <f t="shared" ref="T44" si="55">M44+N44+P44</f>
        <v>13724.691200000001</v>
      </c>
      <c r="U44" s="42">
        <f t="shared" si="52"/>
        <v>74927.88</v>
      </c>
    </row>
    <row r="45" spans="1:21" s="32" customFormat="1" ht="56.25" customHeight="1" x14ac:dyDescent="0.35">
      <c r="A45" s="48">
        <f t="shared" si="13"/>
        <v>33</v>
      </c>
      <c r="B45" s="37" t="s">
        <v>127</v>
      </c>
      <c r="C45" s="37" t="s">
        <v>41</v>
      </c>
      <c r="D45" s="38" t="s">
        <v>42</v>
      </c>
      <c r="E45" s="43" t="s">
        <v>43</v>
      </c>
      <c r="F45" s="40" t="s">
        <v>35</v>
      </c>
      <c r="G45" s="41">
        <v>45658</v>
      </c>
      <c r="H45" s="41">
        <v>45839</v>
      </c>
      <c r="I45" s="42">
        <v>90000</v>
      </c>
      <c r="J45" s="49"/>
      <c r="K45" s="42">
        <v>9753.1200000000008</v>
      </c>
      <c r="L45" s="42">
        <f t="shared" ref="L45:L46" si="56">I45*2.87/100</f>
        <v>2583</v>
      </c>
      <c r="M45" s="42">
        <f t="shared" ref="M45:M46" si="57">I45*7.1/100</f>
        <v>6390</v>
      </c>
      <c r="N45" s="42">
        <f t="shared" si="25"/>
        <v>953.69120000000009</v>
      </c>
      <c r="O45" s="42">
        <f t="shared" ref="O45:O46" si="58">I45*3.04/100</f>
        <v>2736</v>
      </c>
      <c r="P45" s="42">
        <f t="shared" ref="P45:P46" si="59">+I45*7.09%</f>
        <v>6381</v>
      </c>
      <c r="Q45" s="42">
        <v>0</v>
      </c>
      <c r="R45" s="42">
        <f t="shared" ref="R45:R46" si="60">L45+M45+N45+O45+P45+Q45</f>
        <v>19043.691200000001</v>
      </c>
      <c r="S45" s="42">
        <f t="shared" ref="S45:S46" si="61">K45+L45+O45+Q45</f>
        <v>15072.12</v>
      </c>
      <c r="T45" s="42">
        <f t="shared" ref="T45:T46" si="62">M45+N45+P45</f>
        <v>13724.691200000001</v>
      </c>
      <c r="U45" s="42">
        <f t="shared" si="52"/>
        <v>74927.88</v>
      </c>
    </row>
    <row r="46" spans="1:21" s="32" customFormat="1" ht="56.25" customHeight="1" x14ac:dyDescent="0.35">
      <c r="A46" s="48">
        <f t="shared" si="13"/>
        <v>34</v>
      </c>
      <c r="B46" s="37" t="s">
        <v>128</v>
      </c>
      <c r="C46" s="37" t="s">
        <v>41</v>
      </c>
      <c r="D46" s="38" t="s">
        <v>42</v>
      </c>
      <c r="E46" s="43" t="s">
        <v>43</v>
      </c>
      <c r="F46" s="40" t="s">
        <v>35</v>
      </c>
      <c r="G46" s="41">
        <v>45658</v>
      </c>
      <c r="H46" s="41">
        <v>45839</v>
      </c>
      <c r="I46" s="42">
        <v>90000</v>
      </c>
      <c r="J46" s="49"/>
      <c r="K46" s="42">
        <v>9324.25</v>
      </c>
      <c r="L46" s="42">
        <f t="shared" si="56"/>
        <v>2583</v>
      </c>
      <c r="M46" s="42">
        <f t="shared" si="57"/>
        <v>6390</v>
      </c>
      <c r="N46" s="42">
        <f t="shared" si="25"/>
        <v>953.69120000000009</v>
      </c>
      <c r="O46" s="42">
        <f t="shared" si="58"/>
        <v>2736</v>
      </c>
      <c r="P46" s="42">
        <f t="shared" si="59"/>
        <v>6381</v>
      </c>
      <c r="Q46" s="42">
        <v>1715.46</v>
      </c>
      <c r="R46" s="42">
        <f t="shared" si="60"/>
        <v>20759.1512</v>
      </c>
      <c r="S46" s="42">
        <f t="shared" si="61"/>
        <v>16358.71</v>
      </c>
      <c r="T46" s="42">
        <f t="shared" si="62"/>
        <v>13724.691200000001</v>
      </c>
      <c r="U46" s="42">
        <f t="shared" si="52"/>
        <v>73641.290000000008</v>
      </c>
    </row>
    <row r="47" spans="1:21" s="32" customFormat="1" ht="82.5" customHeight="1" x14ac:dyDescent="0.35">
      <c r="A47" s="48">
        <f t="shared" si="13"/>
        <v>35</v>
      </c>
      <c r="B47" s="37" t="s">
        <v>97</v>
      </c>
      <c r="C47" s="37" t="s">
        <v>33</v>
      </c>
      <c r="D47" s="43" t="s">
        <v>42</v>
      </c>
      <c r="E47" s="38" t="s">
        <v>98</v>
      </c>
      <c r="F47" s="40" t="s">
        <v>35</v>
      </c>
      <c r="G47" s="41">
        <v>45597</v>
      </c>
      <c r="H47" s="41">
        <v>45778</v>
      </c>
      <c r="I47" s="42">
        <v>90000</v>
      </c>
      <c r="J47" s="49"/>
      <c r="K47" s="42">
        <v>9753.1200000000008</v>
      </c>
      <c r="L47" s="42">
        <f t="shared" ref="L47:L53" si="63">I47*2.87/100</f>
        <v>2583</v>
      </c>
      <c r="M47" s="42">
        <f t="shared" ref="M47:M53" si="64">I47*7.1/100</f>
        <v>6390</v>
      </c>
      <c r="N47" s="42">
        <f t="shared" si="25"/>
        <v>953.69120000000009</v>
      </c>
      <c r="O47" s="42">
        <f t="shared" ref="O47:O53" si="65">I47*3.04/100</f>
        <v>2736</v>
      </c>
      <c r="P47" s="42">
        <f t="shared" ref="P47:P53" si="66">+I47*7.09%</f>
        <v>6381</v>
      </c>
      <c r="Q47" s="42">
        <v>0</v>
      </c>
      <c r="R47" s="42">
        <f t="shared" ref="R47:R53" si="67">L47+M47+N47+O47+P47+Q47</f>
        <v>19043.691200000001</v>
      </c>
      <c r="S47" s="42">
        <f t="shared" ref="S47:S53" si="68">K47+L47+O47+Q47</f>
        <v>15072.12</v>
      </c>
      <c r="T47" s="42">
        <f t="shared" ref="T47:T53" si="69">M47+N47+P47</f>
        <v>13724.691200000001</v>
      </c>
      <c r="U47" s="42">
        <f t="shared" si="52"/>
        <v>74927.88</v>
      </c>
    </row>
    <row r="48" spans="1:21" s="32" customFormat="1" ht="82.5" customHeight="1" x14ac:dyDescent="0.35">
      <c r="A48" s="48">
        <f t="shared" si="13"/>
        <v>36</v>
      </c>
      <c r="B48" s="37" t="s">
        <v>99</v>
      </c>
      <c r="C48" s="37" t="s">
        <v>41</v>
      </c>
      <c r="D48" s="38" t="s">
        <v>42</v>
      </c>
      <c r="E48" s="38" t="s">
        <v>100</v>
      </c>
      <c r="F48" s="40" t="s">
        <v>35</v>
      </c>
      <c r="G48" s="41">
        <v>45689</v>
      </c>
      <c r="H48" s="41">
        <v>45870</v>
      </c>
      <c r="I48" s="42">
        <v>160000</v>
      </c>
      <c r="J48" s="49"/>
      <c r="K48" s="42">
        <v>0</v>
      </c>
      <c r="L48" s="42">
        <f t="shared" si="63"/>
        <v>4592</v>
      </c>
      <c r="M48" s="42">
        <f t="shared" si="64"/>
        <v>11360</v>
      </c>
      <c r="N48" s="42">
        <f t="shared" si="25"/>
        <v>953.69120000000009</v>
      </c>
      <c r="O48" s="42">
        <f t="shared" si="65"/>
        <v>4864</v>
      </c>
      <c r="P48" s="42">
        <f t="shared" si="66"/>
        <v>11344</v>
      </c>
      <c r="Q48" s="44">
        <v>1715.46</v>
      </c>
      <c r="R48" s="42">
        <f t="shared" si="67"/>
        <v>34829.1512</v>
      </c>
      <c r="S48" s="42">
        <f t="shared" si="68"/>
        <v>11171.46</v>
      </c>
      <c r="T48" s="42">
        <f t="shared" si="69"/>
        <v>23657.691200000001</v>
      </c>
      <c r="U48" s="42">
        <f t="shared" si="52"/>
        <v>148828.54</v>
      </c>
    </row>
    <row r="49" spans="1:21" s="32" customFormat="1" ht="56.25" customHeight="1" x14ac:dyDescent="0.35">
      <c r="A49" s="48">
        <f t="shared" si="13"/>
        <v>37</v>
      </c>
      <c r="B49" s="37" t="s">
        <v>116</v>
      </c>
      <c r="C49" s="37" t="s">
        <v>33</v>
      </c>
      <c r="D49" s="43" t="s">
        <v>42</v>
      </c>
      <c r="E49" s="38" t="s">
        <v>98</v>
      </c>
      <c r="F49" s="40" t="s">
        <v>35</v>
      </c>
      <c r="G49" s="41">
        <v>45748</v>
      </c>
      <c r="H49" s="41">
        <v>45931</v>
      </c>
      <c r="I49" s="42">
        <v>90000</v>
      </c>
      <c r="J49" s="49"/>
      <c r="K49" s="42">
        <v>9753.1200000000008</v>
      </c>
      <c r="L49" s="42">
        <f t="shared" si="63"/>
        <v>2583</v>
      </c>
      <c r="M49" s="42">
        <f t="shared" si="64"/>
        <v>6390</v>
      </c>
      <c r="N49" s="42">
        <f t="shared" si="25"/>
        <v>953.69120000000009</v>
      </c>
      <c r="O49" s="42">
        <f t="shared" si="65"/>
        <v>2736</v>
      </c>
      <c r="P49" s="42">
        <f t="shared" si="66"/>
        <v>6381</v>
      </c>
      <c r="Q49" s="42">
        <v>0</v>
      </c>
      <c r="R49" s="42">
        <f t="shared" si="67"/>
        <v>19043.691200000001</v>
      </c>
      <c r="S49" s="42">
        <f t="shared" si="68"/>
        <v>15072.12</v>
      </c>
      <c r="T49" s="42">
        <f t="shared" si="69"/>
        <v>13724.691200000001</v>
      </c>
      <c r="U49" s="42">
        <f t="shared" si="52"/>
        <v>74927.88</v>
      </c>
    </row>
    <row r="50" spans="1:21" s="32" customFormat="1" ht="56.25" customHeight="1" x14ac:dyDescent="0.35">
      <c r="A50" s="48">
        <f t="shared" si="13"/>
        <v>38</v>
      </c>
      <c r="B50" s="37" t="s">
        <v>117</v>
      </c>
      <c r="C50" s="37" t="s">
        <v>33</v>
      </c>
      <c r="D50" s="43" t="s">
        <v>42</v>
      </c>
      <c r="E50" s="38" t="s">
        <v>98</v>
      </c>
      <c r="F50" s="40" t="s">
        <v>35</v>
      </c>
      <c r="G50" s="41">
        <v>45748</v>
      </c>
      <c r="H50" s="41">
        <v>45931</v>
      </c>
      <c r="I50" s="42">
        <v>90000</v>
      </c>
      <c r="J50" s="49"/>
      <c r="K50" s="42">
        <v>9753.1200000000008</v>
      </c>
      <c r="L50" s="42">
        <f t="shared" si="63"/>
        <v>2583</v>
      </c>
      <c r="M50" s="42">
        <f t="shared" si="64"/>
        <v>6390</v>
      </c>
      <c r="N50" s="42">
        <f t="shared" si="25"/>
        <v>953.69120000000009</v>
      </c>
      <c r="O50" s="42">
        <f t="shared" si="65"/>
        <v>2736</v>
      </c>
      <c r="P50" s="42">
        <f t="shared" si="66"/>
        <v>6381</v>
      </c>
      <c r="Q50" s="42">
        <v>0</v>
      </c>
      <c r="R50" s="42">
        <f t="shared" si="67"/>
        <v>19043.691200000001</v>
      </c>
      <c r="S50" s="42">
        <f t="shared" si="68"/>
        <v>15072.12</v>
      </c>
      <c r="T50" s="42">
        <f t="shared" si="69"/>
        <v>13724.691200000001</v>
      </c>
      <c r="U50" s="42">
        <f t="shared" si="52"/>
        <v>74927.88</v>
      </c>
    </row>
    <row r="51" spans="1:21" s="32" customFormat="1" ht="56.25" customHeight="1" x14ac:dyDescent="0.35">
      <c r="A51" s="48">
        <f t="shared" si="13"/>
        <v>39</v>
      </c>
      <c r="B51" s="37" t="s">
        <v>118</v>
      </c>
      <c r="C51" s="37" t="s">
        <v>33</v>
      </c>
      <c r="D51" s="43" t="s">
        <v>42</v>
      </c>
      <c r="E51" s="38" t="s">
        <v>88</v>
      </c>
      <c r="F51" s="40" t="s">
        <v>35</v>
      </c>
      <c r="G51" s="41">
        <v>45597</v>
      </c>
      <c r="H51" s="41">
        <v>45778</v>
      </c>
      <c r="I51" s="42">
        <v>60000</v>
      </c>
      <c r="J51" s="49"/>
      <c r="K51" s="42">
        <v>3486.68</v>
      </c>
      <c r="L51" s="42">
        <f t="shared" si="63"/>
        <v>1722</v>
      </c>
      <c r="M51" s="42">
        <f t="shared" si="64"/>
        <v>4260</v>
      </c>
      <c r="N51" s="42">
        <f>I51*1.1/100</f>
        <v>660</v>
      </c>
      <c r="O51" s="42">
        <f t="shared" si="65"/>
        <v>1824</v>
      </c>
      <c r="P51" s="42">
        <f t="shared" si="66"/>
        <v>4254</v>
      </c>
      <c r="Q51" s="42">
        <v>0</v>
      </c>
      <c r="R51" s="42">
        <f t="shared" si="67"/>
        <v>12720</v>
      </c>
      <c r="S51" s="42">
        <f t="shared" si="68"/>
        <v>7032.68</v>
      </c>
      <c r="T51" s="42">
        <f t="shared" si="69"/>
        <v>9174</v>
      </c>
      <c r="U51" s="42">
        <f t="shared" si="52"/>
        <v>52967.32</v>
      </c>
    </row>
    <row r="52" spans="1:21" s="32" customFormat="1" ht="56.25" customHeight="1" x14ac:dyDescent="0.35">
      <c r="A52" s="48">
        <f t="shared" si="13"/>
        <v>40</v>
      </c>
      <c r="B52" s="37" t="s">
        <v>119</v>
      </c>
      <c r="C52" s="37" t="s">
        <v>41</v>
      </c>
      <c r="D52" s="38" t="s">
        <v>42</v>
      </c>
      <c r="E52" s="38" t="s">
        <v>135</v>
      </c>
      <c r="F52" s="40" t="s">
        <v>35</v>
      </c>
      <c r="G52" s="41">
        <v>45717</v>
      </c>
      <c r="H52" s="41">
        <v>45901</v>
      </c>
      <c r="I52" s="42">
        <v>110000</v>
      </c>
      <c r="J52" s="49"/>
      <c r="K52" s="42">
        <v>14457.62</v>
      </c>
      <c r="L52" s="42">
        <f t="shared" si="63"/>
        <v>3157</v>
      </c>
      <c r="M52" s="42">
        <f t="shared" si="64"/>
        <v>7810</v>
      </c>
      <c r="N52" s="42">
        <f>86699.2*1.1%</f>
        <v>953.69120000000009</v>
      </c>
      <c r="O52" s="42">
        <f t="shared" si="65"/>
        <v>3344</v>
      </c>
      <c r="P52" s="42">
        <f t="shared" si="66"/>
        <v>7799.0000000000009</v>
      </c>
      <c r="Q52" s="42">
        <v>0</v>
      </c>
      <c r="R52" s="42">
        <f t="shared" si="67"/>
        <v>23063.691200000001</v>
      </c>
      <c r="S52" s="42">
        <f t="shared" si="68"/>
        <v>20958.620000000003</v>
      </c>
      <c r="T52" s="42">
        <f t="shared" si="69"/>
        <v>16562.691200000001</v>
      </c>
      <c r="U52" s="42">
        <f t="shared" si="52"/>
        <v>89041.38</v>
      </c>
    </row>
    <row r="53" spans="1:21" s="32" customFormat="1" ht="56.25" customHeight="1" x14ac:dyDescent="0.35">
      <c r="A53" s="48">
        <f>+A52+1</f>
        <v>41</v>
      </c>
      <c r="B53" s="37" t="s">
        <v>149</v>
      </c>
      <c r="C53" s="37" t="s">
        <v>41</v>
      </c>
      <c r="D53" s="38" t="s">
        <v>42</v>
      </c>
      <c r="E53" s="38" t="s">
        <v>88</v>
      </c>
      <c r="F53" s="40" t="s">
        <v>35</v>
      </c>
      <c r="G53" s="41">
        <v>45717</v>
      </c>
      <c r="H53" s="41">
        <v>45901</v>
      </c>
      <c r="I53" s="42">
        <v>60000</v>
      </c>
      <c r="J53" s="49"/>
      <c r="K53" s="42">
        <v>3486.68</v>
      </c>
      <c r="L53" s="42">
        <f t="shared" si="63"/>
        <v>1722</v>
      </c>
      <c r="M53" s="42">
        <f t="shared" si="64"/>
        <v>4260</v>
      </c>
      <c r="N53" s="42">
        <f>I53*1.1/100</f>
        <v>660</v>
      </c>
      <c r="O53" s="42">
        <f t="shared" si="65"/>
        <v>1824</v>
      </c>
      <c r="P53" s="42">
        <f t="shared" si="66"/>
        <v>4254</v>
      </c>
      <c r="Q53" s="42">
        <v>0</v>
      </c>
      <c r="R53" s="42">
        <f t="shared" si="67"/>
        <v>12720</v>
      </c>
      <c r="S53" s="42">
        <f t="shared" si="68"/>
        <v>7032.68</v>
      </c>
      <c r="T53" s="42">
        <f t="shared" si="69"/>
        <v>9174</v>
      </c>
      <c r="U53" s="42">
        <f t="shared" si="52"/>
        <v>52967.32</v>
      </c>
    </row>
    <row r="54" spans="1:21" s="32" customFormat="1" ht="84" x14ac:dyDescent="0.35">
      <c r="A54" s="48">
        <f>+A53+1</f>
        <v>42</v>
      </c>
      <c r="B54" s="37" t="s">
        <v>36</v>
      </c>
      <c r="C54" s="37" t="s">
        <v>33</v>
      </c>
      <c r="D54" s="38" t="s">
        <v>34</v>
      </c>
      <c r="E54" s="39" t="s">
        <v>144</v>
      </c>
      <c r="F54" s="40" t="s">
        <v>35</v>
      </c>
      <c r="G54" s="41">
        <v>45597</v>
      </c>
      <c r="H54" s="41">
        <v>45778</v>
      </c>
      <c r="I54" s="42">
        <v>140000</v>
      </c>
      <c r="J54" s="49"/>
      <c r="K54" s="44">
        <v>21514.37</v>
      </c>
      <c r="L54" s="42">
        <f t="shared" si="35"/>
        <v>4018</v>
      </c>
      <c r="M54" s="42">
        <f t="shared" si="36"/>
        <v>9940</v>
      </c>
      <c r="N54" s="42">
        <f>86699.2*1.1%</f>
        <v>953.69120000000009</v>
      </c>
      <c r="O54" s="42">
        <f t="shared" si="37"/>
        <v>4256</v>
      </c>
      <c r="P54" s="42">
        <f t="shared" si="38"/>
        <v>9926</v>
      </c>
      <c r="Q54" s="42">
        <v>0</v>
      </c>
      <c r="R54" s="42">
        <f t="shared" si="39"/>
        <v>29093.691200000001</v>
      </c>
      <c r="S54" s="42">
        <f t="shared" si="40"/>
        <v>29788.37</v>
      </c>
      <c r="T54" s="42">
        <f t="shared" si="41"/>
        <v>20819.691200000001</v>
      </c>
      <c r="U54" s="42">
        <f t="shared" ref="U54:U74" si="70">I54-S54+J54</f>
        <v>110211.63</v>
      </c>
    </row>
    <row r="55" spans="1:21" s="32" customFormat="1" ht="84" x14ac:dyDescent="0.35">
      <c r="A55" s="48">
        <f t="shared" si="13"/>
        <v>43</v>
      </c>
      <c r="B55" s="37" t="s">
        <v>37</v>
      </c>
      <c r="C55" s="37" t="s">
        <v>33</v>
      </c>
      <c r="D55" s="38" t="s">
        <v>34</v>
      </c>
      <c r="E55" s="39" t="s">
        <v>136</v>
      </c>
      <c r="F55" s="40" t="s">
        <v>35</v>
      </c>
      <c r="G55" s="41">
        <v>45748</v>
      </c>
      <c r="H55" s="41">
        <v>45931</v>
      </c>
      <c r="I55" s="42">
        <v>66000</v>
      </c>
      <c r="J55" s="49"/>
      <c r="K55" s="44">
        <v>4615.76</v>
      </c>
      <c r="L55" s="42">
        <f t="shared" si="35"/>
        <v>1894.2</v>
      </c>
      <c r="M55" s="42">
        <f t="shared" si="36"/>
        <v>4686</v>
      </c>
      <c r="N55" s="42">
        <f>I55*1.1/100</f>
        <v>726</v>
      </c>
      <c r="O55" s="42">
        <f t="shared" si="37"/>
        <v>2006.4</v>
      </c>
      <c r="P55" s="42">
        <f t="shared" si="38"/>
        <v>4679.4000000000005</v>
      </c>
      <c r="Q55" s="42">
        <v>0</v>
      </c>
      <c r="R55" s="42">
        <f t="shared" si="39"/>
        <v>13992</v>
      </c>
      <c r="S55" s="42">
        <f t="shared" si="40"/>
        <v>8516.36</v>
      </c>
      <c r="T55" s="42">
        <f t="shared" si="41"/>
        <v>10091.400000000001</v>
      </c>
      <c r="U55" s="42">
        <f t="shared" si="70"/>
        <v>57483.64</v>
      </c>
    </row>
    <row r="56" spans="1:21" s="32" customFormat="1" ht="84" x14ac:dyDescent="0.35">
      <c r="A56" s="48">
        <f t="shared" si="13"/>
        <v>44</v>
      </c>
      <c r="B56" s="37" t="s">
        <v>39</v>
      </c>
      <c r="C56" s="37" t="s">
        <v>33</v>
      </c>
      <c r="D56" s="38" t="s">
        <v>34</v>
      </c>
      <c r="E56" s="39" t="s">
        <v>145</v>
      </c>
      <c r="F56" s="40" t="s">
        <v>35</v>
      </c>
      <c r="G56" s="41">
        <v>45689</v>
      </c>
      <c r="H56" s="41">
        <v>45870</v>
      </c>
      <c r="I56" s="42">
        <v>140000</v>
      </c>
      <c r="J56" s="49"/>
      <c r="K56" s="44">
        <v>21085.5</v>
      </c>
      <c r="L56" s="42">
        <f t="shared" si="35"/>
        <v>4018</v>
      </c>
      <c r="M56" s="42">
        <f t="shared" si="36"/>
        <v>9940</v>
      </c>
      <c r="N56" s="42">
        <f t="shared" ref="N56:N67" si="71">86699.2*1.1%</f>
        <v>953.69120000000009</v>
      </c>
      <c r="O56" s="42">
        <f t="shared" si="37"/>
        <v>4256</v>
      </c>
      <c r="P56" s="42">
        <f t="shared" si="38"/>
        <v>9926</v>
      </c>
      <c r="Q56" s="42">
        <v>1715.46</v>
      </c>
      <c r="R56" s="42">
        <f t="shared" si="39"/>
        <v>30809.1512</v>
      </c>
      <c r="S56" s="42">
        <f t="shared" si="40"/>
        <v>31074.959999999999</v>
      </c>
      <c r="T56" s="42">
        <f t="shared" si="41"/>
        <v>20819.691200000001</v>
      </c>
      <c r="U56" s="42">
        <f t="shared" si="70"/>
        <v>108925.04000000001</v>
      </c>
    </row>
    <row r="57" spans="1:21" s="32" customFormat="1" ht="84" x14ac:dyDescent="0.35">
      <c r="A57" s="48">
        <f t="shared" si="13"/>
        <v>45</v>
      </c>
      <c r="B57" s="37" t="s">
        <v>122</v>
      </c>
      <c r="C57" s="37" t="s">
        <v>33</v>
      </c>
      <c r="D57" s="38" t="s">
        <v>34</v>
      </c>
      <c r="E57" s="39" t="s">
        <v>65</v>
      </c>
      <c r="F57" s="40" t="s">
        <v>35</v>
      </c>
      <c r="G57" s="41">
        <v>45689</v>
      </c>
      <c r="H57" s="41">
        <v>45870</v>
      </c>
      <c r="I57" s="42">
        <v>100000</v>
      </c>
      <c r="J57" s="49"/>
      <c r="K57" s="44">
        <v>12105.37</v>
      </c>
      <c r="L57" s="42">
        <f t="shared" si="35"/>
        <v>2870</v>
      </c>
      <c r="M57" s="42">
        <f t="shared" si="36"/>
        <v>7100</v>
      </c>
      <c r="N57" s="42">
        <f t="shared" si="71"/>
        <v>953.69120000000009</v>
      </c>
      <c r="O57" s="42">
        <f t="shared" si="37"/>
        <v>3040</v>
      </c>
      <c r="P57" s="42">
        <f t="shared" si="38"/>
        <v>7090.0000000000009</v>
      </c>
      <c r="Q57" s="42">
        <v>0</v>
      </c>
      <c r="R57" s="42">
        <f t="shared" si="39"/>
        <v>21053.691200000001</v>
      </c>
      <c r="S57" s="42">
        <f t="shared" si="40"/>
        <v>18015.370000000003</v>
      </c>
      <c r="T57" s="42">
        <f t="shared" si="41"/>
        <v>15143.691200000001</v>
      </c>
      <c r="U57" s="42">
        <f t="shared" si="70"/>
        <v>81984.63</v>
      </c>
    </row>
    <row r="58" spans="1:21" s="32" customFormat="1" ht="84" x14ac:dyDescent="0.35">
      <c r="A58" s="48">
        <f t="shared" si="13"/>
        <v>46</v>
      </c>
      <c r="B58" s="37" t="s">
        <v>123</v>
      </c>
      <c r="C58" s="37" t="s">
        <v>33</v>
      </c>
      <c r="D58" s="38" t="s">
        <v>34</v>
      </c>
      <c r="E58" s="39" t="s">
        <v>124</v>
      </c>
      <c r="F58" s="40" t="s">
        <v>35</v>
      </c>
      <c r="G58" s="41">
        <v>45717</v>
      </c>
      <c r="H58" s="41">
        <v>45901</v>
      </c>
      <c r="I58" s="42">
        <v>100000</v>
      </c>
      <c r="J58" s="49"/>
      <c r="K58" s="44">
        <v>11676.5</v>
      </c>
      <c r="L58" s="42">
        <f t="shared" si="35"/>
        <v>2870</v>
      </c>
      <c r="M58" s="42">
        <f t="shared" si="36"/>
        <v>7100</v>
      </c>
      <c r="N58" s="42">
        <f t="shared" si="71"/>
        <v>953.69120000000009</v>
      </c>
      <c r="O58" s="42">
        <f t="shared" si="37"/>
        <v>3040</v>
      </c>
      <c r="P58" s="42">
        <f t="shared" si="38"/>
        <v>7090.0000000000009</v>
      </c>
      <c r="Q58" s="42">
        <v>1715.46</v>
      </c>
      <c r="R58" s="42">
        <f t="shared" si="39"/>
        <v>22769.1512</v>
      </c>
      <c r="S58" s="42">
        <f t="shared" si="40"/>
        <v>19301.96</v>
      </c>
      <c r="T58" s="42">
        <f t="shared" si="41"/>
        <v>15143.691200000001</v>
      </c>
      <c r="U58" s="42">
        <f t="shared" si="70"/>
        <v>80698.040000000008</v>
      </c>
    </row>
    <row r="59" spans="1:21" s="32" customFormat="1" ht="84" x14ac:dyDescent="0.35">
      <c r="A59" s="48">
        <f t="shared" si="13"/>
        <v>47</v>
      </c>
      <c r="B59" s="37" t="s">
        <v>141</v>
      </c>
      <c r="C59" s="37" t="s">
        <v>33</v>
      </c>
      <c r="D59" s="38" t="s">
        <v>34</v>
      </c>
      <c r="E59" s="39" t="s">
        <v>74</v>
      </c>
      <c r="F59" s="40" t="s">
        <v>35</v>
      </c>
      <c r="G59" s="41">
        <v>45627</v>
      </c>
      <c r="H59" s="41">
        <v>45809</v>
      </c>
      <c r="I59" s="42">
        <v>100000</v>
      </c>
      <c r="J59" s="49"/>
      <c r="K59" s="44">
        <v>12105.37</v>
      </c>
      <c r="L59" s="42">
        <f t="shared" si="35"/>
        <v>2870</v>
      </c>
      <c r="M59" s="42">
        <f t="shared" si="36"/>
        <v>7100</v>
      </c>
      <c r="N59" s="42">
        <f t="shared" si="71"/>
        <v>953.69120000000009</v>
      </c>
      <c r="O59" s="42">
        <f t="shared" si="37"/>
        <v>3040</v>
      </c>
      <c r="P59" s="42">
        <f t="shared" si="38"/>
        <v>7090.0000000000009</v>
      </c>
      <c r="Q59" s="42">
        <v>0</v>
      </c>
      <c r="R59" s="42">
        <f t="shared" si="39"/>
        <v>21053.691200000001</v>
      </c>
      <c r="S59" s="42">
        <f t="shared" si="40"/>
        <v>18015.370000000003</v>
      </c>
      <c r="T59" s="42">
        <f t="shared" si="41"/>
        <v>15143.691200000001</v>
      </c>
      <c r="U59" s="42">
        <f t="shared" si="70"/>
        <v>81984.63</v>
      </c>
    </row>
    <row r="60" spans="1:21" s="32" customFormat="1" ht="84" x14ac:dyDescent="0.35">
      <c r="A60" s="48">
        <f t="shared" si="13"/>
        <v>48</v>
      </c>
      <c r="B60" s="37" t="s">
        <v>63</v>
      </c>
      <c r="C60" s="37" t="s">
        <v>33</v>
      </c>
      <c r="D60" s="38" t="s">
        <v>64</v>
      </c>
      <c r="E60" s="43" t="s">
        <v>65</v>
      </c>
      <c r="F60" s="40" t="s">
        <v>35</v>
      </c>
      <c r="G60" s="41">
        <v>45748</v>
      </c>
      <c r="H60" s="41">
        <v>45931</v>
      </c>
      <c r="I60" s="42">
        <v>100000</v>
      </c>
      <c r="J60" s="49"/>
      <c r="K60" s="42">
        <v>12105.37</v>
      </c>
      <c r="L60" s="42">
        <f t="shared" si="35"/>
        <v>2870</v>
      </c>
      <c r="M60" s="42">
        <f t="shared" si="36"/>
        <v>7100</v>
      </c>
      <c r="N60" s="42">
        <f t="shared" si="71"/>
        <v>953.69120000000009</v>
      </c>
      <c r="O60" s="42">
        <f t="shared" si="37"/>
        <v>3040</v>
      </c>
      <c r="P60" s="42">
        <f t="shared" si="38"/>
        <v>7090.0000000000009</v>
      </c>
      <c r="Q60" s="42">
        <v>0</v>
      </c>
      <c r="R60" s="42">
        <f t="shared" si="39"/>
        <v>21053.691200000001</v>
      </c>
      <c r="S60" s="42">
        <f t="shared" si="40"/>
        <v>18015.370000000003</v>
      </c>
      <c r="T60" s="42">
        <f t="shared" si="41"/>
        <v>15143.691200000001</v>
      </c>
      <c r="U60" s="42">
        <f t="shared" si="70"/>
        <v>81984.63</v>
      </c>
    </row>
    <row r="61" spans="1:21" s="32" customFormat="1" ht="84" x14ac:dyDescent="0.35">
      <c r="A61" s="48">
        <f t="shared" si="13"/>
        <v>49</v>
      </c>
      <c r="B61" s="37" t="s">
        <v>66</v>
      </c>
      <c r="C61" s="37" t="s">
        <v>33</v>
      </c>
      <c r="D61" s="38" t="s">
        <v>64</v>
      </c>
      <c r="E61" s="43" t="s">
        <v>138</v>
      </c>
      <c r="F61" s="40" t="s">
        <v>35</v>
      </c>
      <c r="G61" s="41">
        <v>45597</v>
      </c>
      <c r="H61" s="41">
        <v>45778</v>
      </c>
      <c r="I61" s="42">
        <v>140000</v>
      </c>
      <c r="J61" s="49"/>
      <c r="K61" s="42">
        <v>21514.37</v>
      </c>
      <c r="L61" s="42">
        <f t="shared" si="35"/>
        <v>4018</v>
      </c>
      <c r="M61" s="42">
        <f t="shared" si="36"/>
        <v>9940</v>
      </c>
      <c r="N61" s="42">
        <f t="shared" si="71"/>
        <v>953.69120000000009</v>
      </c>
      <c r="O61" s="42">
        <f t="shared" si="37"/>
        <v>4256</v>
      </c>
      <c r="P61" s="42">
        <f t="shared" si="38"/>
        <v>9926</v>
      </c>
      <c r="Q61" s="42">
        <v>0</v>
      </c>
      <c r="R61" s="42">
        <f t="shared" si="39"/>
        <v>29093.691200000001</v>
      </c>
      <c r="S61" s="42">
        <f t="shared" si="40"/>
        <v>29788.37</v>
      </c>
      <c r="T61" s="42">
        <f t="shared" si="41"/>
        <v>20819.691200000001</v>
      </c>
      <c r="U61" s="42">
        <f t="shared" si="70"/>
        <v>110211.63</v>
      </c>
    </row>
    <row r="62" spans="1:21" s="32" customFormat="1" ht="84" x14ac:dyDescent="0.35">
      <c r="A62" s="48">
        <f t="shared" si="13"/>
        <v>50</v>
      </c>
      <c r="B62" s="37" t="s">
        <v>68</v>
      </c>
      <c r="C62" s="37" t="s">
        <v>33</v>
      </c>
      <c r="D62" s="38" t="s">
        <v>64</v>
      </c>
      <c r="E62" s="43" t="s">
        <v>69</v>
      </c>
      <c r="F62" s="40" t="s">
        <v>35</v>
      </c>
      <c r="G62" s="41">
        <v>45597</v>
      </c>
      <c r="H62" s="41">
        <v>45778</v>
      </c>
      <c r="I62" s="42">
        <v>100000</v>
      </c>
      <c r="J62" s="49"/>
      <c r="K62" s="42">
        <v>11247.64</v>
      </c>
      <c r="L62" s="42">
        <f t="shared" si="35"/>
        <v>2870</v>
      </c>
      <c r="M62" s="42">
        <f t="shared" si="36"/>
        <v>7100</v>
      </c>
      <c r="N62" s="42">
        <f t="shared" si="71"/>
        <v>953.69120000000009</v>
      </c>
      <c r="O62" s="42">
        <f t="shared" si="37"/>
        <v>3040</v>
      </c>
      <c r="P62" s="42">
        <f t="shared" si="38"/>
        <v>7090.0000000000009</v>
      </c>
      <c r="Q62" s="44">
        <f>1715.46*2</f>
        <v>3430.92</v>
      </c>
      <c r="R62" s="42">
        <f t="shared" si="39"/>
        <v>24484.611199999999</v>
      </c>
      <c r="S62" s="42">
        <f t="shared" si="40"/>
        <v>20588.559999999998</v>
      </c>
      <c r="T62" s="42">
        <f t="shared" si="41"/>
        <v>15143.691200000001</v>
      </c>
      <c r="U62" s="42">
        <f t="shared" si="70"/>
        <v>79411.44</v>
      </c>
    </row>
    <row r="63" spans="1:21" s="32" customFormat="1" ht="84" x14ac:dyDescent="0.35">
      <c r="A63" s="48">
        <f t="shared" si="13"/>
        <v>51</v>
      </c>
      <c r="B63" s="37" t="s">
        <v>70</v>
      </c>
      <c r="C63" s="37" t="s">
        <v>33</v>
      </c>
      <c r="D63" s="38" t="s">
        <v>64</v>
      </c>
      <c r="E63" s="43" t="s">
        <v>71</v>
      </c>
      <c r="F63" s="40" t="s">
        <v>35</v>
      </c>
      <c r="G63" s="41">
        <v>45597</v>
      </c>
      <c r="H63" s="41">
        <v>45778</v>
      </c>
      <c r="I63" s="42">
        <v>100000</v>
      </c>
      <c r="J63" s="49"/>
      <c r="K63" s="42">
        <v>12105.37</v>
      </c>
      <c r="L63" s="42">
        <f t="shared" si="35"/>
        <v>2870</v>
      </c>
      <c r="M63" s="42">
        <f t="shared" si="36"/>
        <v>7100</v>
      </c>
      <c r="N63" s="42">
        <f t="shared" si="71"/>
        <v>953.69120000000009</v>
      </c>
      <c r="O63" s="42">
        <f t="shared" si="37"/>
        <v>3040</v>
      </c>
      <c r="P63" s="42">
        <f t="shared" si="38"/>
        <v>7090.0000000000009</v>
      </c>
      <c r="Q63" s="42">
        <v>0</v>
      </c>
      <c r="R63" s="42">
        <f t="shared" si="39"/>
        <v>21053.691200000001</v>
      </c>
      <c r="S63" s="42">
        <f t="shared" si="40"/>
        <v>18015.370000000003</v>
      </c>
      <c r="T63" s="42">
        <f t="shared" si="41"/>
        <v>15143.691200000001</v>
      </c>
      <c r="U63" s="42">
        <f t="shared" si="70"/>
        <v>81984.63</v>
      </c>
    </row>
    <row r="64" spans="1:21" s="32" customFormat="1" ht="105" x14ac:dyDescent="0.35">
      <c r="A64" s="48">
        <f t="shared" si="13"/>
        <v>52</v>
      </c>
      <c r="B64" s="37" t="s">
        <v>72</v>
      </c>
      <c r="C64" s="37" t="s">
        <v>33</v>
      </c>
      <c r="D64" s="38" t="s">
        <v>64</v>
      </c>
      <c r="E64" s="43" t="s">
        <v>73</v>
      </c>
      <c r="F64" s="40" t="s">
        <v>35</v>
      </c>
      <c r="G64" s="41">
        <v>45597</v>
      </c>
      <c r="H64" s="41">
        <v>45778</v>
      </c>
      <c r="I64" s="42">
        <v>140000</v>
      </c>
      <c r="J64" s="49"/>
      <c r="K64" s="42">
        <v>21514.37</v>
      </c>
      <c r="L64" s="42">
        <f t="shared" si="35"/>
        <v>4018</v>
      </c>
      <c r="M64" s="42">
        <f t="shared" si="36"/>
        <v>9940</v>
      </c>
      <c r="N64" s="42">
        <f t="shared" si="71"/>
        <v>953.69120000000009</v>
      </c>
      <c r="O64" s="42">
        <f t="shared" si="37"/>
        <v>4256</v>
      </c>
      <c r="P64" s="42">
        <f t="shared" si="38"/>
        <v>9926</v>
      </c>
      <c r="Q64" s="42">
        <v>0</v>
      </c>
      <c r="R64" s="42">
        <f t="shared" si="39"/>
        <v>29093.691200000001</v>
      </c>
      <c r="S64" s="42">
        <f t="shared" si="40"/>
        <v>29788.37</v>
      </c>
      <c r="T64" s="42">
        <f t="shared" si="41"/>
        <v>20819.691200000001</v>
      </c>
      <c r="U64" s="42">
        <f t="shared" si="70"/>
        <v>110211.63</v>
      </c>
    </row>
    <row r="65" spans="1:21" s="32" customFormat="1" ht="84" x14ac:dyDescent="0.35">
      <c r="A65" s="48">
        <f t="shared" si="13"/>
        <v>53</v>
      </c>
      <c r="B65" s="37" t="s">
        <v>77</v>
      </c>
      <c r="C65" s="37" t="s">
        <v>33</v>
      </c>
      <c r="D65" s="38" t="s">
        <v>64</v>
      </c>
      <c r="E65" s="43" t="s">
        <v>148</v>
      </c>
      <c r="F65" s="40" t="s">
        <v>35</v>
      </c>
      <c r="G65" s="41">
        <v>45717</v>
      </c>
      <c r="H65" s="41">
        <v>45901</v>
      </c>
      <c r="I65" s="42">
        <v>140000</v>
      </c>
      <c r="J65" s="49"/>
      <c r="K65" s="42">
        <v>21514.37</v>
      </c>
      <c r="L65" s="42">
        <f t="shared" si="35"/>
        <v>4018</v>
      </c>
      <c r="M65" s="42">
        <f t="shared" si="36"/>
        <v>9940</v>
      </c>
      <c r="N65" s="42">
        <f t="shared" si="71"/>
        <v>953.69120000000009</v>
      </c>
      <c r="O65" s="42">
        <f t="shared" si="37"/>
        <v>4256</v>
      </c>
      <c r="P65" s="42">
        <f t="shared" si="38"/>
        <v>9926</v>
      </c>
      <c r="Q65" s="42">
        <v>0</v>
      </c>
      <c r="R65" s="42">
        <f t="shared" si="39"/>
        <v>29093.691200000001</v>
      </c>
      <c r="S65" s="42">
        <f t="shared" si="40"/>
        <v>29788.37</v>
      </c>
      <c r="T65" s="42">
        <f t="shared" si="41"/>
        <v>20819.691200000001</v>
      </c>
      <c r="U65" s="42">
        <f t="shared" si="70"/>
        <v>110211.63</v>
      </c>
    </row>
    <row r="66" spans="1:21" s="32" customFormat="1" ht="84" x14ac:dyDescent="0.35">
      <c r="A66" s="48">
        <f t="shared" si="13"/>
        <v>54</v>
      </c>
      <c r="B66" s="37" t="s">
        <v>78</v>
      </c>
      <c r="C66" s="37" t="s">
        <v>33</v>
      </c>
      <c r="D66" s="38" t="s">
        <v>64</v>
      </c>
      <c r="E66" s="43" t="s">
        <v>71</v>
      </c>
      <c r="F66" s="40" t="s">
        <v>35</v>
      </c>
      <c r="G66" s="41">
        <v>45597</v>
      </c>
      <c r="H66" s="41">
        <v>45778</v>
      </c>
      <c r="I66" s="42">
        <v>100000</v>
      </c>
      <c r="J66" s="49"/>
      <c r="K66" s="42">
        <v>12105.37</v>
      </c>
      <c r="L66" s="42">
        <f t="shared" si="35"/>
        <v>2870</v>
      </c>
      <c r="M66" s="42">
        <f t="shared" si="36"/>
        <v>7100</v>
      </c>
      <c r="N66" s="42">
        <f t="shared" si="71"/>
        <v>953.69120000000009</v>
      </c>
      <c r="O66" s="42">
        <f t="shared" si="37"/>
        <v>3040</v>
      </c>
      <c r="P66" s="42">
        <f t="shared" si="38"/>
        <v>7090.0000000000009</v>
      </c>
      <c r="Q66" s="42">
        <v>0</v>
      </c>
      <c r="R66" s="42">
        <f t="shared" si="39"/>
        <v>21053.691200000001</v>
      </c>
      <c r="S66" s="42">
        <f t="shared" si="40"/>
        <v>18015.370000000003</v>
      </c>
      <c r="T66" s="42">
        <f t="shared" si="41"/>
        <v>15143.691200000001</v>
      </c>
      <c r="U66" s="42">
        <f t="shared" si="70"/>
        <v>81984.63</v>
      </c>
    </row>
    <row r="67" spans="1:21" s="32" customFormat="1" ht="56.25" customHeight="1" x14ac:dyDescent="0.35">
      <c r="A67" s="48">
        <f t="shared" si="13"/>
        <v>55</v>
      </c>
      <c r="B67" s="37" t="s">
        <v>89</v>
      </c>
      <c r="C67" s="37" t="s">
        <v>33</v>
      </c>
      <c r="D67" s="43" t="s">
        <v>90</v>
      </c>
      <c r="E67" s="38" t="s">
        <v>91</v>
      </c>
      <c r="F67" s="41" t="s">
        <v>35</v>
      </c>
      <c r="G67" s="41">
        <v>45658</v>
      </c>
      <c r="H67" s="41">
        <v>45839</v>
      </c>
      <c r="I67" s="42">
        <v>100000</v>
      </c>
      <c r="J67" s="49"/>
      <c r="K67" s="42">
        <v>12105.37</v>
      </c>
      <c r="L67" s="42">
        <f>I67*2.87/100</f>
        <v>2870</v>
      </c>
      <c r="M67" s="42">
        <f>I67*7.1/100</f>
        <v>7100</v>
      </c>
      <c r="N67" s="42">
        <f t="shared" si="71"/>
        <v>953.69120000000009</v>
      </c>
      <c r="O67" s="42">
        <f>I67*3.04/100</f>
        <v>3040</v>
      </c>
      <c r="P67" s="42">
        <f>+I67*7.09%</f>
        <v>7090.0000000000009</v>
      </c>
      <c r="Q67" s="42">
        <v>0</v>
      </c>
      <c r="R67" s="42">
        <f>L67+M67+N67+O67+P67+Q67</f>
        <v>21053.691200000001</v>
      </c>
      <c r="S67" s="42">
        <f>K67+L67+O67+Q67</f>
        <v>18015.370000000003</v>
      </c>
      <c r="T67" s="42">
        <f t="shared" ref="T67:T68" si="72">M67+N67+P67</f>
        <v>15143.691200000001</v>
      </c>
      <c r="U67" s="42">
        <f>I67-S67+J67</f>
        <v>81984.63</v>
      </c>
    </row>
    <row r="68" spans="1:21" s="32" customFormat="1" ht="82.5" customHeight="1" x14ac:dyDescent="0.35">
      <c r="A68" s="48">
        <f t="shared" si="13"/>
        <v>56</v>
      </c>
      <c r="B68" s="37" t="s">
        <v>102</v>
      </c>
      <c r="C68" s="37" t="s">
        <v>33</v>
      </c>
      <c r="D68" s="43" t="s">
        <v>90</v>
      </c>
      <c r="E68" s="38" t="s">
        <v>38</v>
      </c>
      <c r="F68" s="40" t="s">
        <v>35</v>
      </c>
      <c r="G68" s="41">
        <v>45717</v>
      </c>
      <c r="H68" s="41">
        <v>45901</v>
      </c>
      <c r="I68" s="42">
        <v>66000</v>
      </c>
      <c r="J68" s="49"/>
      <c r="K68" s="42">
        <v>4615.76</v>
      </c>
      <c r="L68" s="42">
        <f>I68*2.87/100</f>
        <v>1894.2</v>
      </c>
      <c r="M68" s="42">
        <f>I68*7.1/100</f>
        <v>4686</v>
      </c>
      <c r="N68" s="42">
        <f>I68*1.1/100</f>
        <v>726</v>
      </c>
      <c r="O68" s="42">
        <f>I68*3.04/100</f>
        <v>2006.4</v>
      </c>
      <c r="P68" s="42">
        <f>+I68*7.09%</f>
        <v>4679.4000000000005</v>
      </c>
      <c r="Q68" s="42">
        <v>0</v>
      </c>
      <c r="R68" s="42">
        <f>L68+M68+N68+O68+P68+Q68</f>
        <v>13992</v>
      </c>
      <c r="S68" s="42">
        <f>K68+L68+O68+Q68</f>
        <v>8516.36</v>
      </c>
      <c r="T68" s="42">
        <f t="shared" si="72"/>
        <v>10091.400000000001</v>
      </c>
      <c r="U68" s="42">
        <f>I68-S68+J68</f>
        <v>57483.64</v>
      </c>
    </row>
    <row r="69" spans="1:21" s="32" customFormat="1" ht="60" customHeight="1" x14ac:dyDescent="0.35">
      <c r="A69" s="48">
        <f t="shared" si="13"/>
        <v>57</v>
      </c>
      <c r="B69" s="37" t="s">
        <v>103</v>
      </c>
      <c r="C69" s="37" t="s">
        <v>33</v>
      </c>
      <c r="D69" s="43" t="s">
        <v>90</v>
      </c>
      <c r="E69" s="38" t="s">
        <v>104</v>
      </c>
      <c r="F69" s="40" t="s">
        <v>35</v>
      </c>
      <c r="G69" s="41">
        <v>45627</v>
      </c>
      <c r="H69" s="41">
        <v>45809</v>
      </c>
      <c r="I69" s="42">
        <v>100000</v>
      </c>
      <c r="J69" s="49"/>
      <c r="K69" s="42">
        <v>11676.5</v>
      </c>
      <c r="L69" s="42">
        <f>I69*2.87/100</f>
        <v>2870</v>
      </c>
      <c r="M69" s="42">
        <f>I69*7.1/100</f>
        <v>7100</v>
      </c>
      <c r="N69" s="42">
        <f t="shared" ref="N69:N70" si="73">86699.2*1.1%</f>
        <v>953.69120000000009</v>
      </c>
      <c r="O69" s="42">
        <f>I69*3.04/100</f>
        <v>3040</v>
      </c>
      <c r="P69" s="42">
        <f>+I69*7.09%</f>
        <v>7090.0000000000009</v>
      </c>
      <c r="Q69" s="42">
        <v>1715.46</v>
      </c>
      <c r="R69" s="42">
        <f>L69+M69+N69+O69+P69+Q69</f>
        <v>22769.1512</v>
      </c>
      <c r="S69" s="42">
        <f>+K69+L69+O69+Q69</f>
        <v>19301.96</v>
      </c>
      <c r="T69" s="42">
        <f t="shared" ref="T69:T70" si="74">+M69+N69+P69</f>
        <v>15143.691200000001</v>
      </c>
      <c r="U69" s="42">
        <f>I69-S69+J69</f>
        <v>80698.040000000008</v>
      </c>
    </row>
    <row r="70" spans="1:21" s="32" customFormat="1" ht="60" customHeight="1" x14ac:dyDescent="0.35">
      <c r="A70" s="48">
        <f t="shared" si="13"/>
        <v>58</v>
      </c>
      <c r="B70" s="37" t="s">
        <v>105</v>
      </c>
      <c r="C70" s="37" t="s">
        <v>41</v>
      </c>
      <c r="D70" s="43" t="s">
        <v>90</v>
      </c>
      <c r="E70" s="38" t="s">
        <v>74</v>
      </c>
      <c r="F70" s="40" t="s">
        <v>35</v>
      </c>
      <c r="G70" s="41">
        <v>45627</v>
      </c>
      <c r="H70" s="41">
        <v>45809</v>
      </c>
      <c r="I70" s="42">
        <v>100000</v>
      </c>
      <c r="J70" s="49"/>
      <c r="K70" s="42">
        <v>12105.37</v>
      </c>
      <c r="L70" s="42">
        <f>I70*2.87/100</f>
        <v>2870</v>
      </c>
      <c r="M70" s="42">
        <f>I70*7.1/100</f>
        <v>7100</v>
      </c>
      <c r="N70" s="42">
        <f t="shared" si="73"/>
        <v>953.69120000000009</v>
      </c>
      <c r="O70" s="42">
        <f>I70*3.04/100</f>
        <v>3040</v>
      </c>
      <c r="P70" s="42">
        <f>+I70*7.09%</f>
        <v>7090.0000000000009</v>
      </c>
      <c r="Q70" s="42">
        <v>0</v>
      </c>
      <c r="R70" s="42">
        <f>L70+M70+N70+O70+P70+Q70</f>
        <v>21053.691200000001</v>
      </c>
      <c r="S70" s="42">
        <f t="shared" ref="S70" si="75">+K70+L70+O70+Q70</f>
        <v>18015.370000000003</v>
      </c>
      <c r="T70" s="42">
        <f t="shared" si="74"/>
        <v>15143.691200000001</v>
      </c>
      <c r="U70" s="42">
        <f>I70-S70+J70</f>
        <v>81984.63</v>
      </c>
    </row>
    <row r="71" spans="1:21" s="32" customFormat="1" ht="60" customHeight="1" x14ac:dyDescent="0.35">
      <c r="A71" s="48">
        <f>+A70+1</f>
        <v>59</v>
      </c>
      <c r="B71" s="37" t="s">
        <v>146</v>
      </c>
      <c r="C71" s="37" t="s">
        <v>33</v>
      </c>
      <c r="D71" s="43" t="s">
        <v>90</v>
      </c>
      <c r="E71" s="38" t="s">
        <v>147</v>
      </c>
      <c r="F71" s="40" t="s">
        <v>35</v>
      </c>
      <c r="G71" s="41">
        <v>45689</v>
      </c>
      <c r="H71" s="41">
        <v>45870</v>
      </c>
      <c r="I71" s="42">
        <v>66000</v>
      </c>
      <c r="J71" s="49"/>
      <c r="K71" s="42">
        <v>4615.76</v>
      </c>
      <c r="L71" s="42">
        <f>I71*2.87/100</f>
        <v>1894.2</v>
      </c>
      <c r="M71" s="42">
        <f>I71*7.1/100</f>
        <v>4686</v>
      </c>
      <c r="N71" s="42">
        <f>I71*1.1/100</f>
        <v>726</v>
      </c>
      <c r="O71" s="42">
        <f>I71*3.04/100</f>
        <v>2006.4</v>
      </c>
      <c r="P71" s="42">
        <f>+I71*7.09%</f>
        <v>4679.4000000000005</v>
      </c>
      <c r="Q71" s="42">
        <v>0</v>
      </c>
      <c r="R71" s="42">
        <f>L71+M71+N71+O71+P71+Q71</f>
        <v>13992</v>
      </c>
      <c r="S71" s="45">
        <f t="shared" si="40"/>
        <v>8516.36</v>
      </c>
      <c r="T71" s="45">
        <f t="shared" si="41"/>
        <v>10091.400000000001</v>
      </c>
      <c r="U71" s="42">
        <f t="shared" si="70"/>
        <v>57483.64</v>
      </c>
    </row>
    <row r="72" spans="1:21" s="32" customFormat="1" ht="24" x14ac:dyDescent="0.35">
      <c r="A72" s="48">
        <f>+A71+1</f>
        <v>60</v>
      </c>
      <c r="B72" s="37" t="s">
        <v>79</v>
      </c>
      <c r="C72" s="37" t="s">
        <v>41</v>
      </c>
      <c r="D72" s="38" t="s">
        <v>80</v>
      </c>
      <c r="E72" s="43" t="s">
        <v>81</v>
      </c>
      <c r="F72" s="40" t="s">
        <v>35</v>
      </c>
      <c r="G72" s="41">
        <v>45689</v>
      </c>
      <c r="H72" s="41">
        <v>45870</v>
      </c>
      <c r="I72" s="42">
        <v>60000</v>
      </c>
      <c r="J72" s="49"/>
      <c r="K72" s="47">
        <v>3143.58</v>
      </c>
      <c r="L72" s="42">
        <f t="shared" si="35"/>
        <v>1722</v>
      </c>
      <c r="M72" s="42">
        <f t="shared" si="36"/>
        <v>4260</v>
      </c>
      <c r="N72" s="42">
        <f>I72*1.1/100</f>
        <v>660</v>
      </c>
      <c r="O72" s="42">
        <f t="shared" si="37"/>
        <v>1824</v>
      </c>
      <c r="P72" s="42">
        <f t="shared" si="38"/>
        <v>4254</v>
      </c>
      <c r="Q72" s="42">
        <v>1715.46</v>
      </c>
      <c r="R72" s="45">
        <f t="shared" si="39"/>
        <v>14435.46</v>
      </c>
      <c r="S72" s="45">
        <f t="shared" si="40"/>
        <v>8405.0400000000009</v>
      </c>
      <c r="T72" s="45">
        <f t="shared" si="41"/>
        <v>9174</v>
      </c>
      <c r="U72" s="42">
        <f t="shared" si="70"/>
        <v>51594.96</v>
      </c>
    </row>
    <row r="73" spans="1:21" s="32" customFormat="1" ht="24" x14ac:dyDescent="0.35">
      <c r="A73" s="48">
        <f t="shared" si="13"/>
        <v>61</v>
      </c>
      <c r="B73" s="37" t="s">
        <v>82</v>
      </c>
      <c r="C73" s="37" t="s">
        <v>41</v>
      </c>
      <c r="D73" s="38" t="s">
        <v>80</v>
      </c>
      <c r="E73" s="43" t="s">
        <v>83</v>
      </c>
      <c r="F73" s="40" t="s">
        <v>35</v>
      </c>
      <c r="G73" s="41">
        <v>45748</v>
      </c>
      <c r="H73" s="41">
        <v>45931</v>
      </c>
      <c r="I73" s="42">
        <v>90000</v>
      </c>
      <c r="J73" s="49"/>
      <c r="K73" s="42">
        <v>9753.1200000000008</v>
      </c>
      <c r="L73" s="42">
        <f t="shared" si="35"/>
        <v>2583</v>
      </c>
      <c r="M73" s="42">
        <f t="shared" si="36"/>
        <v>6390</v>
      </c>
      <c r="N73" s="42">
        <f t="shared" ref="N73:N74" si="76">86699.2*1.1%</f>
        <v>953.69120000000009</v>
      </c>
      <c r="O73" s="42">
        <f t="shared" si="37"/>
        <v>2736</v>
      </c>
      <c r="P73" s="42">
        <f t="shared" si="38"/>
        <v>6381</v>
      </c>
      <c r="Q73" s="42">
        <v>0</v>
      </c>
      <c r="R73" s="45">
        <f t="shared" si="39"/>
        <v>19043.691200000001</v>
      </c>
      <c r="S73" s="45">
        <f t="shared" si="40"/>
        <v>15072.12</v>
      </c>
      <c r="T73" s="45">
        <f t="shared" si="41"/>
        <v>13724.691200000001</v>
      </c>
      <c r="U73" s="42">
        <f t="shared" si="70"/>
        <v>74927.88</v>
      </c>
    </row>
    <row r="74" spans="1:21" s="32" customFormat="1" ht="60" customHeight="1" x14ac:dyDescent="0.35">
      <c r="A74" s="48">
        <f t="shared" si="13"/>
        <v>62</v>
      </c>
      <c r="B74" s="37" t="s">
        <v>114</v>
      </c>
      <c r="C74" s="37" t="s">
        <v>41</v>
      </c>
      <c r="D74" s="38" t="s">
        <v>80</v>
      </c>
      <c r="E74" s="38" t="s">
        <v>115</v>
      </c>
      <c r="F74" s="40" t="s">
        <v>35</v>
      </c>
      <c r="G74" s="41">
        <v>45597</v>
      </c>
      <c r="H74" s="41">
        <v>45778</v>
      </c>
      <c r="I74" s="42">
        <v>90000</v>
      </c>
      <c r="J74" s="49"/>
      <c r="K74" s="42">
        <v>0</v>
      </c>
      <c r="L74" s="42">
        <f t="shared" ref="L74" si="77">I74*2.87/100</f>
        <v>2583</v>
      </c>
      <c r="M74" s="42">
        <f t="shared" ref="M74" si="78">I74*7.1/100</f>
        <v>6390</v>
      </c>
      <c r="N74" s="42">
        <f t="shared" si="76"/>
        <v>953.69120000000009</v>
      </c>
      <c r="O74" s="42">
        <f t="shared" ref="O74" si="79">I74*3.04/100</f>
        <v>2736</v>
      </c>
      <c r="P74" s="42">
        <f t="shared" ref="P74" si="80">+I74*7.09%</f>
        <v>6381</v>
      </c>
      <c r="Q74" s="44">
        <v>1715.46</v>
      </c>
      <c r="R74" s="42">
        <f t="shared" ref="R74" si="81">L74+M74+N74+O74+P74+Q74</f>
        <v>20759.1512</v>
      </c>
      <c r="S74" s="42">
        <f>K74+L74+O74+Q74</f>
        <v>7034.46</v>
      </c>
      <c r="T74" s="42">
        <f>M74+N74+P74</f>
        <v>13724.691200000001</v>
      </c>
      <c r="U74" s="42">
        <f t="shared" si="70"/>
        <v>82965.539999999994</v>
      </c>
    </row>
    <row r="75" spans="1:21" s="36" customFormat="1" ht="56.25" customHeight="1" x14ac:dyDescent="0.2">
      <c r="A75" s="60" t="s">
        <v>21</v>
      </c>
      <c r="B75" s="60"/>
      <c r="C75" s="60"/>
      <c r="D75" s="60"/>
      <c r="E75" s="60"/>
      <c r="F75" s="60"/>
      <c r="G75" s="34"/>
      <c r="H75" s="34"/>
      <c r="I75" s="35">
        <f t="shared" ref="I75:U75" si="82">SUM(I12:I74)</f>
        <v>6118000</v>
      </c>
      <c r="J75" s="35">
        <f t="shared" si="82"/>
        <v>0</v>
      </c>
      <c r="K75" s="35">
        <f t="shared" si="82"/>
        <v>562569.06999999995</v>
      </c>
      <c r="L75" s="35">
        <f t="shared" si="82"/>
        <v>175586.60000000003</v>
      </c>
      <c r="M75" s="35">
        <f t="shared" si="82"/>
        <v>434378</v>
      </c>
      <c r="N75" s="35">
        <f t="shared" si="82"/>
        <v>56683.633600000037</v>
      </c>
      <c r="O75" s="35">
        <f t="shared" si="82"/>
        <v>185987.19999999998</v>
      </c>
      <c r="P75" s="35">
        <f t="shared" si="82"/>
        <v>433766.20000000007</v>
      </c>
      <c r="Q75" s="35">
        <f t="shared" si="82"/>
        <v>20585.519999999997</v>
      </c>
      <c r="R75" s="35">
        <f t="shared" si="82"/>
        <v>1306987.1535999996</v>
      </c>
      <c r="S75" s="35">
        <f t="shared" si="82"/>
        <v>944728.38999999978</v>
      </c>
      <c r="T75" s="35">
        <f t="shared" si="82"/>
        <v>924827.83360000013</v>
      </c>
      <c r="U75" s="35">
        <f t="shared" si="82"/>
        <v>5173271.6099999966</v>
      </c>
    </row>
    <row r="76" spans="1:21" s="14" customFormat="1" ht="24" customHeight="1" x14ac:dyDescent="0.2">
      <c r="A76" s="9" t="s">
        <v>3</v>
      </c>
      <c r="B76" s="10"/>
      <c r="C76" s="10"/>
      <c r="D76" s="10"/>
      <c r="E76" s="8"/>
      <c r="F76" s="8"/>
      <c r="G76" s="8"/>
      <c r="H76" s="8"/>
      <c r="I76" s="11"/>
      <c r="J76" s="11"/>
      <c r="K76" s="12"/>
      <c r="L76" s="12"/>
      <c r="M76" s="13"/>
      <c r="N76" s="8"/>
      <c r="O76" s="8"/>
      <c r="P76" s="8"/>
      <c r="Q76" s="8"/>
      <c r="R76" s="12"/>
      <c r="S76" s="12"/>
      <c r="T76" s="12"/>
      <c r="U76" s="8"/>
    </row>
    <row r="77" spans="1:21" s="14" customFormat="1" ht="24" customHeight="1" x14ac:dyDescent="0.2">
      <c r="A77" s="8" t="s">
        <v>27</v>
      </c>
      <c r="B77" s="10"/>
      <c r="C77" s="10"/>
      <c r="D77" s="10"/>
      <c r="E77" s="8"/>
      <c r="F77" s="8"/>
      <c r="G77" s="8"/>
      <c r="H77" s="8"/>
      <c r="I77" s="8"/>
      <c r="J77" s="8"/>
      <c r="K77" s="15"/>
      <c r="L77" s="12"/>
      <c r="M77" s="13"/>
      <c r="N77" s="8"/>
      <c r="O77" s="8"/>
      <c r="P77" s="8"/>
      <c r="Q77" s="8"/>
      <c r="R77" s="12"/>
      <c r="S77" s="12"/>
      <c r="T77" s="12"/>
      <c r="U77" s="8"/>
    </row>
    <row r="78" spans="1:21" s="14" customFormat="1" ht="24" customHeight="1" x14ac:dyDescent="0.2">
      <c r="A78" s="8" t="s">
        <v>156</v>
      </c>
      <c r="B78" s="10"/>
      <c r="C78" s="10"/>
      <c r="D78" s="10"/>
      <c r="E78" s="8"/>
      <c r="F78" s="8"/>
      <c r="G78" s="8"/>
      <c r="H78" s="8"/>
      <c r="I78" s="11" t="s">
        <v>25</v>
      </c>
      <c r="J78" s="11"/>
      <c r="K78" s="16"/>
      <c r="L78" s="12"/>
      <c r="M78" s="13"/>
      <c r="N78" s="12"/>
      <c r="O78" s="12"/>
      <c r="P78" s="17"/>
      <c r="Q78" s="18"/>
      <c r="R78" s="12"/>
      <c r="S78" s="12"/>
      <c r="T78" s="13"/>
      <c r="U78" s="8"/>
    </row>
    <row r="79" spans="1:21" s="14" customFormat="1" ht="24" customHeight="1" x14ac:dyDescent="0.2">
      <c r="A79" s="8" t="s">
        <v>157</v>
      </c>
      <c r="B79" s="10"/>
      <c r="C79" s="10"/>
      <c r="D79" s="10"/>
      <c r="E79" s="8"/>
      <c r="F79" s="8"/>
      <c r="G79" s="8"/>
      <c r="H79" s="8"/>
      <c r="I79" s="19"/>
      <c r="J79" s="19"/>
      <c r="K79" s="19" t="s">
        <v>159</v>
      </c>
      <c r="L79" s="20"/>
      <c r="M79" s="21"/>
      <c r="N79" s="21"/>
      <c r="O79" s="13"/>
      <c r="P79" s="13"/>
      <c r="Q79" s="17"/>
      <c r="R79" s="17"/>
      <c r="S79" s="13"/>
      <c r="T79" s="8"/>
      <c r="U79" s="8"/>
    </row>
    <row r="80" spans="1:21" s="14" customFormat="1" ht="22.5" customHeight="1" x14ac:dyDescent="0.2">
      <c r="A80" s="8" t="s">
        <v>120</v>
      </c>
      <c r="B80" s="10"/>
      <c r="C80" s="10"/>
      <c r="D80" s="10"/>
      <c r="E80" s="8"/>
      <c r="F80" s="10"/>
      <c r="G80" s="10"/>
      <c r="H80" s="10"/>
      <c r="I80" s="22"/>
      <c r="J80" s="22"/>
      <c r="K80" s="22" t="s">
        <v>121</v>
      </c>
      <c r="L80" s="23"/>
      <c r="M80" s="13"/>
      <c r="N80" s="13"/>
      <c r="O80" s="13"/>
      <c r="P80" s="13"/>
      <c r="Q80" s="17"/>
      <c r="R80" s="17"/>
      <c r="S80" s="13"/>
      <c r="T80" s="13"/>
      <c r="U80" s="8"/>
    </row>
    <row r="81" spans="1:21" s="14" customFormat="1" ht="24" customHeight="1" x14ac:dyDescent="0.2">
      <c r="A81" s="24" t="s">
        <v>26</v>
      </c>
      <c r="B81" s="24"/>
      <c r="C81" s="24"/>
      <c r="D81" s="24"/>
      <c r="E81" s="24"/>
      <c r="F81" s="24"/>
      <c r="G81" s="24"/>
      <c r="H81" s="24"/>
      <c r="I81" s="25"/>
      <c r="J81" s="25"/>
      <c r="K81" s="16"/>
      <c r="L81" s="26"/>
      <c r="M81" s="8"/>
      <c r="N81" s="13"/>
      <c r="O81" s="26"/>
      <c r="P81" s="13"/>
      <c r="Q81" s="13"/>
      <c r="R81" s="13"/>
      <c r="S81" s="13"/>
      <c r="T81" s="13"/>
      <c r="U81" s="13"/>
    </row>
    <row r="82" spans="1:21" s="29" customFormat="1" ht="24" customHeight="1" x14ac:dyDescent="0.2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27"/>
      <c r="P82" s="28"/>
      <c r="Q82" s="28"/>
      <c r="R82" s="28"/>
      <c r="S82" s="28"/>
      <c r="T82" s="28"/>
      <c r="U82" s="28"/>
    </row>
  </sheetData>
  <mergeCells count="28">
    <mergeCell ref="H10:H12"/>
    <mergeCell ref="A7:U7"/>
    <mergeCell ref="O11:P11"/>
    <mergeCell ref="B10:B12"/>
    <mergeCell ref="A82:N82"/>
    <mergeCell ref="L11:M11"/>
    <mergeCell ref="A75:F75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6" fitToHeight="3" orientation="landscape" r:id="rId1"/>
  <headerFooter alignWithMargins="0"/>
  <rowBreaks count="1" manualBreakCount="1">
    <brk id="81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2025-05-06T12:41:14Z</cp:lastPrinted>
  <dcterms:created xsi:type="dcterms:W3CDTF">2006-07-11T17:39:34Z</dcterms:created>
  <dcterms:modified xsi:type="dcterms:W3CDTF">2025-05-09T14:01:25Z</dcterms:modified>
</cp:coreProperties>
</file>