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Agosto\"/>
    </mc:Choice>
  </mc:AlternateContent>
  <xr:revisionPtr revIDLastSave="0" documentId="8_{14A442B3-AC38-4DF8-854B-AA85BBD6CEA5}" xr6:coauthVersionLast="47" xr6:coauthVersionMax="47" xr10:uidLastSave="{00000000-0000-0000-0000-000000000000}"/>
  <bookViews>
    <workbookView xWindow="2388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Probatorio'!$A$1:$S$35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7" i="1" l="1"/>
  <c r="A21" i="1"/>
  <c r="A22" i="1" s="1"/>
  <c r="A23" i="1" s="1"/>
  <c r="A24" i="1" s="1"/>
  <c r="A25" i="1" s="1"/>
  <c r="S23" i="1"/>
  <c r="R23" i="1"/>
  <c r="Q23" i="1"/>
  <c r="P23" i="1"/>
  <c r="N23" i="1"/>
  <c r="M23" i="1"/>
  <c r="L23" i="1"/>
  <c r="K23" i="1"/>
  <c r="J23" i="1"/>
  <c r="Q22" i="1"/>
  <c r="S22" i="1" s="1"/>
  <c r="N22" i="1"/>
  <c r="M22" i="1"/>
  <c r="L22" i="1"/>
  <c r="K22" i="1"/>
  <c r="P22" i="1" s="1"/>
  <c r="J22" i="1"/>
  <c r="N21" i="1"/>
  <c r="R21" i="1" s="1"/>
  <c r="M21" i="1"/>
  <c r="Q21" i="1" s="1"/>
  <c r="S21" i="1" s="1"/>
  <c r="K21" i="1"/>
  <c r="J21" i="1"/>
  <c r="L21" i="1"/>
  <c r="H9" i="2"/>
  <c r="G9" i="2"/>
  <c r="F9" i="2"/>
  <c r="E9" i="2"/>
  <c r="D9" i="2"/>
  <c r="C9" i="2"/>
  <c r="B9" i="2"/>
  <c r="A9" i="2"/>
  <c r="N24" i="1"/>
  <c r="M24" i="1"/>
  <c r="L24" i="1"/>
  <c r="K24" i="1"/>
  <c r="J24" i="1"/>
  <c r="Q24" i="1" s="1"/>
  <c r="S24" i="1" s="1"/>
  <c r="N20" i="1"/>
  <c r="M20" i="1"/>
  <c r="L20" i="1"/>
  <c r="K20" i="1"/>
  <c r="J20" i="1"/>
  <c r="N16" i="1"/>
  <c r="M16" i="1"/>
  <c r="L16" i="1"/>
  <c r="K16" i="1"/>
  <c r="J16" i="1"/>
  <c r="R22" i="1" l="1"/>
  <c r="P21" i="1"/>
  <c r="R20" i="1"/>
  <c r="R16" i="1"/>
  <c r="Q20" i="1"/>
  <c r="S20" i="1" s="1"/>
  <c r="R24" i="1"/>
  <c r="P24" i="1"/>
  <c r="P20" i="1"/>
  <c r="Q16" i="1"/>
  <c r="S16" i="1" s="1"/>
  <c r="P16" i="1"/>
  <c r="A15" i="1" l="1"/>
  <c r="A16" i="1" s="1"/>
  <c r="A17" i="1" s="1"/>
  <c r="L19" i="1"/>
  <c r="L18" i="1"/>
  <c r="L17" i="1"/>
  <c r="L14" i="1"/>
  <c r="L15" i="1"/>
  <c r="N25" i="1" l="1"/>
  <c r="N19" i="1"/>
  <c r="N18" i="1"/>
  <c r="N17" i="1"/>
  <c r="N15" i="1"/>
  <c r="N14" i="1"/>
  <c r="M25" i="1"/>
  <c r="M19" i="1"/>
  <c r="M18" i="1"/>
  <c r="M17" i="1"/>
  <c r="M15" i="1"/>
  <c r="M14" i="1"/>
  <c r="L25" i="1"/>
  <c r="K25" i="1"/>
  <c r="K19" i="1"/>
  <c r="K18" i="1"/>
  <c r="K17" i="1"/>
  <c r="K15" i="1"/>
  <c r="K14" i="1"/>
  <c r="J25" i="1"/>
  <c r="J19" i="1"/>
  <c r="J18" i="1"/>
  <c r="J17" i="1"/>
  <c r="J15" i="1"/>
  <c r="J14" i="1"/>
  <c r="A18" i="1"/>
  <c r="A19" i="1" l="1"/>
  <c r="A20" i="1" s="1"/>
  <c r="P15" i="1"/>
  <c r="Q18" i="1"/>
  <c r="S18" i="1" s="1"/>
  <c r="R19" i="1"/>
  <c r="R18" i="1"/>
  <c r="R17" i="1"/>
  <c r="P14" i="1"/>
  <c r="Q25" i="1"/>
  <c r="S25" i="1" s="1"/>
  <c r="P25" i="1"/>
  <c r="Q19" i="1"/>
  <c r="S19" i="1" s="1"/>
  <c r="Q17" i="1"/>
  <c r="S17" i="1" s="1"/>
  <c r="R15" i="1"/>
  <c r="P18" i="1"/>
  <c r="R14" i="1"/>
  <c r="Q14" i="1"/>
  <c r="S14" i="1" s="1"/>
  <c r="P19" i="1"/>
  <c r="Q15" i="1"/>
  <c r="S15" i="1" s="1"/>
  <c r="P17" i="1"/>
  <c r="R25" i="1"/>
  <c r="L8" i="2" l="1"/>
  <c r="L9" i="2" s="1"/>
  <c r="K8" i="2"/>
  <c r="K9" i="2" s="1"/>
  <c r="J8" i="2"/>
  <c r="J9" i="2" s="1"/>
  <c r="I8" i="2"/>
  <c r="I9" i="2" s="1"/>
  <c r="H27" i="1"/>
  <c r="H6" i="2" l="1"/>
  <c r="H11" i="2" s="1"/>
  <c r="G6" i="2"/>
  <c r="G11" i="2" s="1"/>
  <c r="F6" i="2"/>
  <c r="F11" i="2" s="1"/>
  <c r="E6" i="2"/>
  <c r="E11" i="2" s="1"/>
  <c r="D6" i="2"/>
  <c r="D11" i="2" s="1"/>
  <c r="C6" i="2"/>
  <c r="C11" i="2" s="1"/>
  <c r="B6" i="2"/>
  <c r="A6" i="2"/>
  <c r="A11" i="2" s="1"/>
  <c r="J6" i="2" l="1"/>
  <c r="B11" i="2"/>
  <c r="K6" i="2"/>
  <c r="L6" i="2"/>
  <c r="I6" i="2"/>
  <c r="O27" i="1" l="1"/>
  <c r="G27" i="1"/>
  <c r="J27" i="1" l="1"/>
  <c r="L27" i="1"/>
  <c r="M27" i="1"/>
  <c r="K27" i="1"/>
  <c r="N27" i="1"/>
  <c r="R27" i="1" l="1"/>
  <c r="S27" i="1"/>
  <c r="P27" i="1"/>
  <c r="Q27" i="1"/>
  <c r="L11" i="2" l="1"/>
  <c r="K11" i="2"/>
  <c r="J11" i="2"/>
  <c r="I11" i="2"/>
  <c r="I5" i="2"/>
  <c r="J5" i="2"/>
  <c r="K5" i="2"/>
  <c r="L5" i="2"/>
</calcChain>
</file>

<file path=xl/sharedStrings.xml><?xml version="1.0" encoding="utf-8"?>
<sst xmlns="http://schemas.openxmlformats.org/spreadsheetml/2006/main" count="114" uniqueCount="64">
  <si>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</si>
  <si>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</si>
  <si>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</si>
  <si>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</si>
  <si>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</si>
  <si>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</si>
  <si>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</si>
  <si>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</si>
  <si>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</si>
  <si>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</si>
  <si>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</si>
  <si>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</si>
  <si>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</si>
  <si>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</si>
  <si>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</si>
  <si>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</si>
  <si>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</si>
  <si>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</si>
  <si>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</si>
  <si>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</si>
  <si>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</si>
  <si>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</si>
  <si>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Nómina de Sueldos: Empleados 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</si>
  <si>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</si>
  <si>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</si>
  <si>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</si>
  <si>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</si>
  <si>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</si>
  <si>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</si>
  <si>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</si>
  <si>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</si>
  <si>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</si>
  <si>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</si>
  <si>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Riesgos Laborales (1.1%) (2*)</t>
  </si>
  <si>
    <t>Regalia Pascual
(RD$)</t>
  </si>
  <si>
    <t xml:space="preserve">Pilar Peña                                                                      Jose Israel Del Orbe                                      </t>
  </si>
  <si>
    <t xml:space="preserve">Directora de Recursos Humanos                          Director de Finanzas                         </t>
  </si>
  <si>
    <t xml:space="preserve">   (4*) Deducción directa declaración TSS del SUIRPLUS por registro de dependientes adicionales al SDSS. RD$1,715.46 por cada dependiente adicional registrado.</t>
  </si>
  <si>
    <t>Masculino</t>
  </si>
  <si>
    <t>Periodo Probatorio</t>
  </si>
  <si>
    <t>Femenino</t>
  </si>
  <si>
    <t>Dirección de Planificación y Desarrollo</t>
  </si>
  <si>
    <t>ERICKSON JOEL GOMEZ DE LA ROSA</t>
  </si>
  <si>
    <t>Analista de Calidad en la Gestión</t>
  </si>
  <si>
    <t>Dirección Financiera</t>
  </si>
  <si>
    <t>ELVIA BALBUENA LANTIGUA</t>
  </si>
  <si>
    <t>Analista de Cuentas por Cobrar</t>
  </si>
  <si>
    <t>MERYS ESTERLYN GUERRERO HERRERA</t>
  </si>
  <si>
    <t>Dirección de Servicios</t>
  </si>
  <si>
    <t>ROSALIA CASTILLO RUIZ</t>
  </si>
  <si>
    <t>EMILIZ CORDERO CAMILO</t>
  </si>
  <si>
    <t>SAMUEL REINOSO ARIAS</t>
  </si>
  <si>
    <t>Gestor de Trámites y Servicios</t>
  </si>
  <si>
    <t>Analista de Cuentas Gubernamentales</t>
  </si>
  <si>
    <t>CAROLINA REMIGIO VENTURA</t>
  </si>
  <si>
    <t>Analista de Presupuesto</t>
  </si>
  <si>
    <t>GLORIS MERCEDES ACOSTA RODRIGUEZ</t>
  </si>
  <si>
    <t>Dirección Juridica</t>
  </si>
  <si>
    <t>Paralegal</t>
  </si>
  <si>
    <t>DAWRIANA TURBI PINEDA</t>
  </si>
  <si>
    <t>ALBA MARIEL DE LEON RAMIREZ</t>
  </si>
  <si>
    <t>KEYLA NYNOSKA JIMENEZ RAMIREZ</t>
  </si>
  <si>
    <t>ALTAGRACIA ROSANNY BONIFACIO DURAN</t>
  </si>
  <si>
    <t>Correspondiente al mes de agosto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</si>
</sst>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58"/>
      <name val="Century Gothic"/>
      <family val="2"/>
    </font>
    <font>
      <b/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18"/>
      <name val="Calibri Light"/>
      <family val="2"/>
    </font>
    <font>
      <sz val="18"/>
      <color rgb="FF000000"/>
      <name val="Calibri Light"/>
      <family val="2"/>
    </font>
    <font>
      <u/>
      <sz val="18"/>
      <name val="Century Gothic"/>
      <family val="2"/>
    </font>
    <font>
      <sz val="18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0" fillId="0" borderId="0" xfId="5" applyFont="1" applyAlignment="1">
      <alignment vertical="center"/>
    </xf>
    <xf numFmtId="4" fontId="11" fillId="0" borderId="0" xfId="0" applyNumberFormat="1" applyFont="1"/>
    <xf numFmtId="0" fontId="11" fillId="0" borderId="0" xfId="0" applyFont="1"/>
    <xf numFmtId="0" fontId="15" fillId="6" borderId="1" xfId="0" applyFont="1" applyFill="1" applyBorder="1" applyAlignment="1">
      <alignment horizontal="center" vertical="center"/>
    </xf>
    <xf numFmtId="0" fontId="16" fillId="6" borderId="0" xfId="0" applyFont="1" applyFill="1" applyAlignment="1">
      <alignment vertical="center"/>
    </xf>
    <xf numFmtId="0" fontId="15" fillId="6" borderId="0" xfId="0" applyFont="1" applyFill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vertical="top" wrapText="1" readingOrder="1"/>
    </xf>
    <xf numFmtId="0" fontId="17" fillId="0" borderId="3" xfId="0" applyFont="1" applyBorder="1" applyAlignment="1">
      <alignment vertical="center"/>
    </xf>
    <xf numFmtId="0" fontId="17" fillId="0" borderId="3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center" vertical="top" wrapText="1" readingOrder="1"/>
    </xf>
    <xf numFmtId="164" fontId="17" fillId="0" borderId="3" xfId="4" applyFont="1" applyFill="1" applyBorder="1" applyAlignment="1">
      <alignment horizontal="right"/>
    </xf>
    <xf numFmtId="164" fontId="16" fillId="0" borderId="3" xfId="4" applyFont="1" applyFill="1" applyBorder="1" applyAlignment="1">
      <alignment horizontal="right"/>
    </xf>
    <xf numFmtId="4" fontId="17" fillId="0" borderId="3" xfId="0" applyNumberFormat="1" applyFont="1" applyBorder="1" applyAlignment="1">
      <alignment horizontal="right"/>
    </xf>
    <xf numFmtId="0" fontId="16" fillId="0" borderId="0" xfId="0" applyFont="1" applyAlignment="1">
      <alignment vertical="center"/>
    </xf>
    <xf numFmtId="0" fontId="18" fillId="0" borderId="3" xfId="0" applyFont="1" applyBorder="1" applyAlignment="1">
      <alignment vertical="top" wrapText="1" readingOrder="1"/>
    </xf>
    <xf numFmtId="0" fontId="17" fillId="0" borderId="3" xfId="0" applyFont="1" applyBorder="1" applyAlignment="1">
      <alignment horizontal="left" vertical="center" readingOrder="1"/>
    </xf>
    <xf numFmtId="0" fontId="16" fillId="3" borderId="0" xfId="0" applyFont="1" applyFill="1" applyAlignment="1">
      <alignment vertical="center"/>
    </xf>
    <xf numFmtId="4" fontId="15" fillId="2" borderId="3" xfId="0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5" fillId="0" borderId="0" xfId="0" applyFont="1"/>
    <xf numFmtId="4" fontId="16" fillId="2" borderId="0" xfId="0" applyNumberFormat="1" applyFont="1" applyFill="1" applyAlignment="1">
      <alignment horizontal="center" vertical="center"/>
    </xf>
    <xf numFmtId="0" fontId="15" fillId="7" borderId="0" xfId="0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164" fontId="16" fillId="2" borderId="0" xfId="4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12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15" fillId="6" borderId="7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/>
    </xf>
    <xf numFmtId="0" fontId="15" fillId="6" borderId="14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5" fillId="6" borderId="6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5" fillId="6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184007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0</xdr:colOff>
      <xdr:row>2</xdr:row>
      <xdr:rowOff>242455</xdr:rowOff>
    </xdr:from>
    <xdr:to>
      <xdr:col>18</xdr:col>
      <xdr:colOff>1330536</xdr:colOff>
      <xdr:row>7</xdr:row>
      <xdr:rowOff>742595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D2A910-C72F-49CE-5690-0D3AE7706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381045" y="623455"/>
          <a:ext cx="2923809" cy="2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7"/>
  <sheetViews>
    <sheetView tabSelected="1" view="pageBreakPreview" topLeftCell="A6" zoomScale="55" zoomScaleNormal="70" zoomScaleSheetLayoutView="55" workbookViewId="0">
      <selection activeCell="E14" sqref="E14"/>
    </sheetView>
  </sheetViews>
  <sheetFormatPr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8" width="29.140625" style="5" customWidth="1"/>
    <col min="9" max="9" width="23" style="8" customWidth="1"/>
    <col min="10" max="10" width="24.42578125" style="8" customWidth="1"/>
    <col min="11" max="11" width="28.140625" style="8" customWidth="1"/>
    <col min="12" max="12" width="23.42578125" style="8" customWidth="1"/>
    <col min="13" max="13" width="25" style="8" customWidth="1"/>
    <col min="14" max="14" width="27.5703125" style="8" customWidth="1"/>
    <col min="15" max="15" width="30.85546875" style="8" customWidth="1"/>
    <col min="16" max="16" width="24.7109375" style="8" customWidth="1"/>
    <col min="17" max="17" width="25.28515625" style="8" bestFit="1" customWidth="1"/>
    <col min="18" max="18" width="23.85546875" style="8" customWidth="1"/>
    <col min="19" max="19" width="26.7109375" style="8" customWidth="1"/>
    <col min="20" max="20" width="15.85546875" style="5" customWidth="1"/>
    <col min="21" max="21" width="15.28515625" style="5" customWidth="1"/>
    <col min="22" max="16384" width="11.42578125" style="5"/>
  </cols>
  <sheetData>
    <row r="1" spans="1:23" s="2" customFormat="1" x14ac:dyDescent="0.2"/>
    <row r="2" spans="1:23" s="2" customFormat="1" x14ac:dyDescent="0.2"/>
    <row r="3" spans="1:23" s="2" customFormat="1" ht="30" customHeight="1" x14ac:dyDescent="0.2">
      <c r="I3" s="3"/>
    </row>
    <row r="4" spans="1:23" s="2" customFormat="1" x14ac:dyDescent="0.2"/>
    <row r="5" spans="1:23" s="2" customFormat="1" ht="45.75" customHeight="1" x14ac:dyDescent="0.2"/>
    <row r="6" spans="1:23" s="2" customFormat="1" ht="69" customHeight="1" x14ac:dyDescent="0.2">
      <c r="A6" s="50" t="s">
        <v>30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14"/>
      <c r="U6" s="14"/>
      <c r="V6" s="14"/>
      <c r="W6" s="14"/>
    </row>
    <row r="7" spans="1:23" s="9" customFormat="1" ht="23.25" x14ac:dyDescent="0.2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</row>
    <row r="8" spans="1:23" s="9" customFormat="1" ht="61.5" x14ac:dyDescent="0.2">
      <c r="A8" s="67" t="s">
        <v>22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</row>
    <row r="9" spans="1:23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23" s="2" customFormat="1" ht="54.75" customHeight="1" x14ac:dyDescent="0.2">
      <c r="A10" s="72" t="s">
        <v>63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</row>
    <row r="11" spans="1:23" s="18" customFormat="1" ht="43.5" customHeight="1" x14ac:dyDescent="0.2">
      <c r="A11" s="52" t="s">
        <v>18</v>
      </c>
      <c r="B11" s="58" t="s">
        <v>14</v>
      </c>
      <c r="C11" s="58" t="s">
        <v>29</v>
      </c>
      <c r="D11" s="17"/>
      <c r="E11" s="17"/>
      <c r="F11" s="17"/>
      <c r="G11" s="52" t="s">
        <v>16</v>
      </c>
      <c r="H11" s="52" t="s">
        <v>34</v>
      </c>
      <c r="I11" s="53" t="s">
        <v>23</v>
      </c>
      <c r="J11" s="64" t="s">
        <v>9</v>
      </c>
      <c r="K11" s="64"/>
      <c r="L11" s="64"/>
      <c r="M11" s="64"/>
      <c r="N11" s="64"/>
      <c r="O11" s="64"/>
      <c r="P11" s="65"/>
      <c r="Q11" s="66" t="s">
        <v>2</v>
      </c>
      <c r="R11" s="63"/>
      <c r="S11" s="52" t="s">
        <v>17</v>
      </c>
    </row>
    <row r="12" spans="1:23" s="18" customFormat="1" ht="43.5" customHeight="1" x14ac:dyDescent="0.2">
      <c r="A12" s="52"/>
      <c r="B12" s="58"/>
      <c r="C12" s="58"/>
      <c r="D12" s="17" t="s">
        <v>20</v>
      </c>
      <c r="E12" s="17" t="s">
        <v>15</v>
      </c>
      <c r="F12" s="17" t="s">
        <v>19</v>
      </c>
      <c r="G12" s="52"/>
      <c r="H12" s="52"/>
      <c r="I12" s="53"/>
      <c r="J12" s="63" t="s">
        <v>12</v>
      </c>
      <c r="K12" s="63"/>
      <c r="L12" s="57" t="s">
        <v>33</v>
      </c>
      <c r="M12" s="68" t="s">
        <v>13</v>
      </c>
      <c r="N12" s="63"/>
      <c r="O12" s="56" t="s">
        <v>11</v>
      </c>
      <c r="P12" s="69" t="s">
        <v>0</v>
      </c>
      <c r="Q12" s="70" t="s">
        <v>4</v>
      </c>
      <c r="R12" s="54" t="s">
        <v>1</v>
      </c>
      <c r="S12" s="52"/>
    </row>
    <row r="13" spans="1:23" s="18" customFormat="1" ht="43.5" customHeight="1" x14ac:dyDescent="0.2">
      <c r="A13" s="52"/>
      <c r="B13" s="58"/>
      <c r="C13" s="73"/>
      <c r="D13" s="17"/>
      <c r="E13" s="17"/>
      <c r="F13" s="17"/>
      <c r="G13" s="52"/>
      <c r="H13" s="52"/>
      <c r="I13" s="53"/>
      <c r="J13" s="19" t="s">
        <v>5</v>
      </c>
      <c r="K13" s="20" t="s">
        <v>6</v>
      </c>
      <c r="L13" s="57"/>
      <c r="M13" s="19" t="s">
        <v>7</v>
      </c>
      <c r="N13" s="20" t="s">
        <v>8</v>
      </c>
      <c r="O13" s="57"/>
      <c r="P13" s="69"/>
      <c r="Q13" s="71"/>
      <c r="R13" s="55"/>
      <c r="S13" s="52"/>
    </row>
    <row r="14" spans="1:23" s="29" customFormat="1" ht="43.5" customHeight="1" x14ac:dyDescent="0.35">
      <c r="A14" s="21">
        <v>1</v>
      </c>
      <c r="B14" s="22" t="s">
        <v>42</v>
      </c>
      <c r="C14" s="23" t="s">
        <v>38</v>
      </c>
      <c r="D14" s="24" t="s">
        <v>41</v>
      </c>
      <c r="E14" s="22" t="s">
        <v>43</v>
      </c>
      <c r="F14" s="25" t="s">
        <v>39</v>
      </c>
      <c r="G14" s="26">
        <v>90000</v>
      </c>
      <c r="H14" s="27"/>
      <c r="I14" s="26">
        <v>9324.25</v>
      </c>
      <c r="J14" s="26">
        <f t="shared" ref="J14:J25" si="0">G14*2.87/100</f>
        <v>2583</v>
      </c>
      <c r="K14" s="26">
        <f t="shared" ref="K14:K25" si="1">G14*7.1/100</f>
        <v>6390</v>
      </c>
      <c r="L14" s="26">
        <f t="shared" ref="L14" si="2">77410*1.1%</f>
        <v>851.5100000000001</v>
      </c>
      <c r="M14" s="26">
        <f t="shared" ref="M14:M25" si="3">+G14*3.04%</f>
        <v>2736</v>
      </c>
      <c r="N14" s="26">
        <f t="shared" ref="N14:N25" si="4">+G14*7.09%</f>
        <v>6381</v>
      </c>
      <c r="O14" s="28">
        <v>1715.46</v>
      </c>
      <c r="P14" s="26">
        <f t="shared" ref="P14" si="5">J14+K14+L14+M14+N14+O14</f>
        <v>20656.97</v>
      </c>
      <c r="Q14" s="26">
        <f t="shared" ref="Q14" si="6">+I14+J14+M14+O14</f>
        <v>16358.71</v>
      </c>
      <c r="R14" s="26">
        <f t="shared" ref="R14:R24" si="7">K14+L14+N14</f>
        <v>13622.51</v>
      </c>
      <c r="S14" s="26">
        <f t="shared" ref="S14:S25" si="8">G14-Q14</f>
        <v>73641.290000000008</v>
      </c>
    </row>
    <row r="15" spans="1:23" s="29" customFormat="1" ht="43.5" customHeight="1" x14ac:dyDescent="0.35">
      <c r="A15" s="21">
        <f>+A14+1</f>
        <v>2</v>
      </c>
      <c r="B15" s="22" t="s">
        <v>49</v>
      </c>
      <c r="C15" s="23" t="s">
        <v>40</v>
      </c>
      <c r="D15" s="24" t="s">
        <v>41</v>
      </c>
      <c r="E15" s="22" t="s">
        <v>43</v>
      </c>
      <c r="F15" s="25" t="s">
        <v>39</v>
      </c>
      <c r="G15" s="26">
        <v>90000</v>
      </c>
      <c r="H15" s="27"/>
      <c r="I15" s="26">
        <v>9753.1200000000008</v>
      </c>
      <c r="J15" s="26">
        <f t="shared" si="0"/>
        <v>2583</v>
      </c>
      <c r="K15" s="26">
        <f t="shared" si="1"/>
        <v>6390</v>
      </c>
      <c r="L15" s="26">
        <f>77410*1.1%</f>
        <v>851.5100000000001</v>
      </c>
      <c r="M15" s="26">
        <f t="shared" si="3"/>
        <v>2736</v>
      </c>
      <c r="N15" s="26">
        <f t="shared" si="4"/>
        <v>6381</v>
      </c>
      <c r="O15" s="28">
        <v>0</v>
      </c>
      <c r="P15" s="26">
        <f>J15+K15+L15+M15+N15+O15</f>
        <v>18941.510000000002</v>
      </c>
      <c r="Q15" s="26">
        <f>+I15+J15+M15+O15</f>
        <v>15072.12</v>
      </c>
      <c r="R15" s="26">
        <f t="shared" si="7"/>
        <v>13622.51</v>
      </c>
      <c r="S15" s="26">
        <f t="shared" si="8"/>
        <v>74927.88</v>
      </c>
    </row>
    <row r="16" spans="1:23" s="29" customFormat="1" ht="43.5" customHeight="1" x14ac:dyDescent="0.35">
      <c r="A16" s="21">
        <f>+A15+1</f>
        <v>3</v>
      </c>
      <c r="B16" s="22" t="s">
        <v>54</v>
      </c>
      <c r="C16" s="23" t="s">
        <v>40</v>
      </c>
      <c r="D16" s="24" t="s">
        <v>41</v>
      </c>
      <c r="E16" s="22" t="s">
        <v>55</v>
      </c>
      <c r="F16" s="25" t="s">
        <v>39</v>
      </c>
      <c r="G16" s="26">
        <v>75000</v>
      </c>
      <c r="H16" s="27"/>
      <c r="I16" s="26">
        <v>6309.38</v>
      </c>
      <c r="J16" s="26">
        <f t="shared" ref="J16" si="9">G16*2.87/100</f>
        <v>2152.5</v>
      </c>
      <c r="K16" s="26">
        <f t="shared" ref="K16" si="10">G16*7.1/100</f>
        <v>5325</v>
      </c>
      <c r="L16" s="26">
        <f>+G16*1.1%</f>
        <v>825.00000000000011</v>
      </c>
      <c r="M16" s="26">
        <f t="shared" ref="M16" si="11">+G16*3.04%</f>
        <v>2280</v>
      </c>
      <c r="N16" s="26">
        <f t="shared" ref="N16" si="12">+G16*7.09%</f>
        <v>5317.5</v>
      </c>
      <c r="O16" s="28">
        <v>0</v>
      </c>
      <c r="P16" s="26">
        <f>J16+K16+L16+M16+N16+O16</f>
        <v>15900</v>
      </c>
      <c r="Q16" s="26">
        <f>+I16+J16+M16+O16</f>
        <v>10741.880000000001</v>
      </c>
      <c r="R16" s="26">
        <f t="shared" ref="R16" si="13">K16+L16+N16</f>
        <v>11467.5</v>
      </c>
      <c r="S16" s="26">
        <f t="shared" ref="S16" si="14">G16-Q16</f>
        <v>64258.119999999995</v>
      </c>
    </row>
    <row r="17" spans="1:19" s="29" customFormat="1" ht="43.5" customHeight="1" x14ac:dyDescent="0.35">
      <c r="A17" s="21">
        <f>+A16+1</f>
        <v>4</v>
      </c>
      <c r="B17" s="22" t="s">
        <v>50</v>
      </c>
      <c r="C17" s="23" t="s">
        <v>40</v>
      </c>
      <c r="D17" s="24" t="s">
        <v>41</v>
      </c>
      <c r="E17" s="22" t="s">
        <v>43</v>
      </c>
      <c r="F17" s="25" t="s">
        <v>39</v>
      </c>
      <c r="G17" s="26">
        <v>90000</v>
      </c>
      <c r="H17" s="27"/>
      <c r="I17" s="26">
        <v>9324.25</v>
      </c>
      <c r="J17" s="26">
        <f t="shared" si="0"/>
        <v>2583</v>
      </c>
      <c r="K17" s="26">
        <f t="shared" si="1"/>
        <v>6390</v>
      </c>
      <c r="L17" s="26">
        <f t="shared" ref="L17:L23" si="15">77410*1.1%</f>
        <v>851.5100000000001</v>
      </c>
      <c r="M17" s="26">
        <f t="shared" si="3"/>
        <v>2736</v>
      </c>
      <c r="N17" s="26">
        <f t="shared" si="4"/>
        <v>6381</v>
      </c>
      <c r="O17" s="28">
        <v>1715.46</v>
      </c>
      <c r="P17" s="26">
        <f t="shared" ref="P17:P24" si="16">J17+K17+L17+M17+N17+O17</f>
        <v>20656.97</v>
      </c>
      <c r="Q17" s="26">
        <f t="shared" ref="Q17:Q24" si="17">+I17+J17+M17+O17</f>
        <v>16358.71</v>
      </c>
      <c r="R17" s="26">
        <f t="shared" si="7"/>
        <v>13622.51</v>
      </c>
      <c r="S17" s="26">
        <f t="shared" si="8"/>
        <v>73641.290000000008</v>
      </c>
    </row>
    <row r="18" spans="1:19" s="29" customFormat="1" ht="43.5" customHeight="1" x14ac:dyDescent="0.35">
      <c r="A18" s="21">
        <f t="shared" ref="A18:A19" si="18">+A17+1</f>
        <v>5</v>
      </c>
      <c r="B18" s="30" t="s">
        <v>45</v>
      </c>
      <c r="C18" s="30" t="s">
        <v>40</v>
      </c>
      <c r="D18" s="24" t="s">
        <v>44</v>
      </c>
      <c r="E18" s="22" t="s">
        <v>46</v>
      </c>
      <c r="F18" s="25" t="s">
        <v>39</v>
      </c>
      <c r="G18" s="26">
        <v>90000</v>
      </c>
      <c r="H18" s="27"/>
      <c r="I18" s="26">
        <v>9753.1200000000008</v>
      </c>
      <c r="J18" s="26">
        <f t="shared" si="0"/>
        <v>2583</v>
      </c>
      <c r="K18" s="26">
        <f t="shared" si="1"/>
        <v>6390</v>
      </c>
      <c r="L18" s="26">
        <f t="shared" si="15"/>
        <v>851.5100000000001</v>
      </c>
      <c r="M18" s="26">
        <f t="shared" si="3"/>
        <v>2736</v>
      </c>
      <c r="N18" s="26">
        <f t="shared" si="4"/>
        <v>6381</v>
      </c>
      <c r="O18" s="28">
        <v>0</v>
      </c>
      <c r="P18" s="26">
        <f t="shared" si="16"/>
        <v>18941.510000000002</v>
      </c>
      <c r="Q18" s="26">
        <f t="shared" si="17"/>
        <v>15072.12</v>
      </c>
      <c r="R18" s="26">
        <f t="shared" si="7"/>
        <v>13622.51</v>
      </c>
      <c r="S18" s="26">
        <f t="shared" si="8"/>
        <v>74927.88</v>
      </c>
    </row>
    <row r="19" spans="1:19" s="29" customFormat="1" ht="43.5" customHeight="1" x14ac:dyDescent="0.35">
      <c r="A19" s="21">
        <f t="shared" si="18"/>
        <v>6</v>
      </c>
      <c r="B19" s="22" t="s">
        <v>47</v>
      </c>
      <c r="C19" s="22" t="s">
        <v>40</v>
      </c>
      <c r="D19" s="30" t="s">
        <v>48</v>
      </c>
      <c r="E19" s="31" t="s">
        <v>53</v>
      </c>
      <c r="F19" s="25" t="s">
        <v>39</v>
      </c>
      <c r="G19" s="26">
        <v>90000</v>
      </c>
      <c r="H19" s="27"/>
      <c r="I19" s="26">
        <v>9324.25</v>
      </c>
      <c r="J19" s="26">
        <f t="shared" si="0"/>
        <v>2583</v>
      </c>
      <c r="K19" s="26">
        <f t="shared" si="1"/>
        <v>6390</v>
      </c>
      <c r="L19" s="26">
        <f t="shared" si="15"/>
        <v>851.5100000000001</v>
      </c>
      <c r="M19" s="26">
        <f t="shared" si="3"/>
        <v>2736</v>
      </c>
      <c r="N19" s="26">
        <f t="shared" si="4"/>
        <v>6381</v>
      </c>
      <c r="O19" s="28">
        <v>1715.46</v>
      </c>
      <c r="P19" s="26">
        <f t="shared" si="16"/>
        <v>20656.97</v>
      </c>
      <c r="Q19" s="26">
        <f t="shared" si="17"/>
        <v>16358.71</v>
      </c>
      <c r="R19" s="26">
        <f t="shared" si="7"/>
        <v>13622.51</v>
      </c>
      <c r="S19" s="26">
        <f t="shared" si="8"/>
        <v>73641.290000000008</v>
      </c>
    </row>
    <row r="20" spans="1:19" s="29" customFormat="1" ht="43.5" customHeight="1" x14ac:dyDescent="0.35">
      <c r="A20" s="21">
        <f>+A19+1</f>
        <v>7</v>
      </c>
      <c r="B20" s="22" t="s">
        <v>51</v>
      </c>
      <c r="C20" s="23" t="s">
        <v>38</v>
      </c>
      <c r="D20" s="30" t="s">
        <v>48</v>
      </c>
      <c r="E20" s="22" t="s">
        <v>52</v>
      </c>
      <c r="F20" s="25" t="s">
        <v>39</v>
      </c>
      <c r="G20" s="26">
        <v>60000</v>
      </c>
      <c r="H20" s="27"/>
      <c r="I20" s="26">
        <v>3486.68</v>
      </c>
      <c r="J20" s="26">
        <f t="shared" ref="J20:J24" si="19">G20*2.87/100</f>
        <v>1722</v>
      </c>
      <c r="K20" s="26">
        <f t="shared" ref="K20:K24" si="20">G20*7.1/100</f>
        <v>4260</v>
      </c>
      <c r="L20" s="26">
        <f t="shared" ref="L20:L24" si="21">+G20*1.1%</f>
        <v>660.00000000000011</v>
      </c>
      <c r="M20" s="26">
        <f t="shared" ref="M20:M24" si="22">+G20*3.04%</f>
        <v>1824</v>
      </c>
      <c r="N20" s="26">
        <f t="shared" ref="N20:N24" si="23">+G20*7.09%</f>
        <v>4254</v>
      </c>
      <c r="O20" s="28">
        <v>0</v>
      </c>
      <c r="P20" s="26">
        <f t="shared" si="16"/>
        <v>12720</v>
      </c>
      <c r="Q20" s="26">
        <f t="shared" si="17"/>
        <v>7032.68</v>
      </c>
      <c r="R20" s="26">
        <f t="shared" si="7"/>
        <v>9174</v>
      </c>
      <c r="S20" s="26">
        <f t="shared" ref="S20:S24" si="24">G20-Q20</f>
        <v>52967.32</v>
      </c>
    </row>
    <row r="21" spans="1:19" s="29" customFormat="1" ht="43.5" customHeight="1" x14ac:dyDescent="0.35">
      <c r="A21" s="21">
        <f t="shared" ref="A21:A25" si="25">+A20+1</f>
        <v>8</v>
      </c>
      <c r="B21" s="22" t="s">
        <v>60</v>
      </c>
      <c r="C21" s="23" t="s">
        <v>40</v>
      </c>
      <c r="D21" s="30" t="s">
        <v>48</v>
      </c>
      <c r="E21" s="31" t="s">
        <v>53</v>
      </c>
      <c r="F21" s="25" t="s">
        <v>39</v>
      </c>
      <c r="G21" s="26">
        <v>90000</v>
      </c>
      <c r="H21" s="27"/>
      <c r="I21" s="26">
        <v>9753.1200000000008</v>
      </c>
      <c r="J21" s="26">
        <f t="shared" ref="J21" si="26">G21*2.87/100</f>
        <v>2583</v>
      </c>
      <c r="K21" s="26">
        <f t="shared" ref="K21" si="27">G21*7.1/100</f>
        <v>6390</v>
      </c>
      <c r="L21" s="26">
        <f t="shared" si="15"/>
        <v>851.5100000000001</v>
      </c>
      <c r="M21" s="26">
        <f t="shared" ref="M21" si="28">+G21*3.04%</f>
        <v>2736</v>
      </c>
      <c r="N21" s="26">
        <f t="shared" ref="N21" si="29">+G21*7.09%</f>
        <v>6381</v>
      </c>
      <c r="O21" s="28">
        <v>0</v>
      </c>
      <c r="P21" s="26">
        <f t="shared" ref="P21" si="30">J21+K21+L21+M21+N21+O21</f>
        <v>18941.510000000002</v>
      </c>
      <c r="Q21" s="26">
        <f t="shared" ref="Q21" si="31">+I21+J21+M21+O21</f>
        <v>15072.12</v>
      </c>
      <c r="R21" s="26">
        <f t="shared" ref="R21" si="32">K21+L21+N21</f>
        <v>13622.51</v>
      </c>
      <c r="S21" s="26">
        <f t="shared" ref="S21" si="33">G21-Q21</f>
        <v>74927.88</v>
      </c>
    </row>
    <row r="22" spans="1:19" s="29" customFormat="1" ht="43.5" customHeight="1" x14ac:dyDescent="0.35">
      <c r="A22" s="21">
        <f t="shared" si="25"/>
        <v>9</v>
      </c>
      <c r="B22" s="22" t="s">
        <v>61</v>
      </c>
      <c r="C22" s="23" t="s">
        <v>40</v>
      </c>
      <c r="D22" s="30" t="s">
        <v>48</v>
      </c>
      <c r="E22" s="31" t="s">
        <v>53</v>
      </c>
      <c r="F22" s="25" t="s">
        <v>39</v>
      </c>
      <c r="G22" s="26">
        <v>90000</v>
      </c>
      <c r="H22" s="27"/>
      <c r="I22" s="26">
        <v>9753.1200000000008</v>
      </c>
      <c r="J22" s="26">
        <f t="shared" ref="J22" si="34">G22*2.87/100</f>
        <v>2583</v>
      </c>
      <c r="K22" s="26">
        <f t="shared" ref="K22" si="35">G22*7.1/100</f>
        <v>6390</v>
      </c>
      <c r="L22" s="26">
        <f t="shared" si="15"/>
        <v>851.5100000000001</v>
      </c>
      <c r="M22" s="26">
        <f t="shared" ref="M22" si="36">+G22*3.04%</f>
        <v>2736</v>
      </c>
      <c r="N22" s="26">
        <f t="shared" ref="N22" si="37">+G22*7.09%</f>
        <v>6381</v>
      </c>
      <c r="O22" s="28">
        <v>0</v>
      </c>
      <c r="P22" s="26">
        <f t="shared" ref="P22:P23" si="38">J22+K22+L22+M22+N22+O22</f>
        <v>18941.510000000002</v>
      </c>
      <c r="Q22" s="26">
        <f t="shared" ref="Q22:Q23" si="39">+I22+J22+M22+O22</f>
        <v>15072.12</v>
      </c>
      <c r="R22" s="26">
        <f t="shared" ref="R22:R23" si="40">K22+L22+N22</f>
        <v>13622.51</v>
      </c>
      <c r="S22" s="26">
        <f t="shared" ref="S22:S23" si="41">G22-Q22</f>
        <v>74927.88</v>
      </c>
    </row>
    <row r="23" spans="1:19" s="29" customFormat="1" ht="43.5" customHeight="1" x14ac:dyDescent="0.35">
      <c r="A23" s="21">
        <f t="shared" si="25"/>
        <v>10</v>
      </c>
      <c r="B23" s="22" t="s">
        <v>62</v>
      </c>
      <c r="C23" s="23" t="s">
        <v>40</v>
      </c>
      <c r="D23" s="30" t="s">
        <v>48</v>
      </c>
      <c r="E23" s="31" t="s">
        <v>53</v>
      </c>
      <c r="F23" s="25" t="s">
        <v>39</v>
      </c>
      <c r="G23" s="26">
        <v>90000</v>
      </c>
      <c r="H23" s="27"/>
      <c r="I23" s="26">
        <v>9324.25</v>
      </c>
      <c r="J23" s="26">
        <f t="shared" ref="J23" si="42">G23*2.87/100</f>
        <v>2583</v>
      </c>
      <c r="K23" s="26">
        <f t="shared" ref="K23" si="43">G23*7.1/100</f>
        <v>6390</v>
      </c>
      <c r="L23" s="26">
        <f t="shared" si="15"/>
        <v>851.5100000000001</v>
      </c>
      <c r="M23" s="26">
        <f t="shared" ref="M23" si="44">+G23*3.04%</f>
        <v>2736</v>
      </c>
      <c r="N23" s="26">
        <f t="shared" ref="N23" si="45">+G23*7.09%</f>
        <v>6381</v>
      </c>
      <c r="O23" s="28">
        <v>1715.46</v>
      </c>
      <c r="P23" s="26">
        <f t="shared" si="38"/>
        <v>20656.97</v>
      </c>
      <c r="Q23" s="26">
        <f t="shared" si="39"/>
        <v>16358.71</v>
      </c>
      <c r="R23" s="26">
        <f t="shared" si="40"/>
        <v>13622.51</v>
      </c>
      <c r="S23" s="26">
        <f t="shared" si="41"/>
        <v>73641.290000000008</v>
      </c>
    </row>
    <row r="24" spans="1:19" s="29" customFormat="1" ht="43.5" customHeight="1" x14ac:dyDescent="0.35">
      <c r="A24" s="21">
        <f t="shared" si="25"/>
        <v>11</v>
      </c>
      <c r="B24" s="22" t="s">
        <v>56</v>
      </c>
      <c r="C24" s="23" t="s">
        <v>40</v>
      </c>
      <c r="D24" s="30" t="s">
        <v>57</v>
      </c>
      <c r="E24" s="22" t="s">
        <v>58</v>
      </c>
      <c r="F24" s="25" t="s">
        <v>39</v>
      </c>
      <c r="G24" s="26">
        <v>60000</v>
      </c>
      <c r="H24" s="27"/>
      <c r="I24" s="26">
        <v>3486.68</v>
      </c>
      <c r="J24" s="26">
        <f t="shared" si="19"/>
        <v>1722</v>
      </c>
      <c r="K24" s="26">
        <f t="shared" si="20"/>
        <v>4260</v>
      </c>
      <c r="L24" s="26">
        <f t="shared" si="21"/>
        <v>660.00000000000011</v>
      </c>
      <c r="M24" s="26">
        <f t="shared" si="22"/>
        <v>1824</v>
      </c>
      <c r="N24" s="26">
        <f t="shared" si="23"/>
        <v>4254</v>
      </c>
      <c r="O24" s="28">
        <v>0</v>
      </c>
      <c r="P24" s="26">
        <f t="shared" si="16"/>
        <v>12720</v>
      </c>
      <c r="Q24" s="26">
        <f t="shared" si="17"/>
        <v>7032.68</v>
      </c>
      <c r="R24" s="26">
        <f t="shared" si="7"/>
        <v>9174</v>
      </c>
      <c r="S24" s="26">
        <f t="shared" si="24"/>
        <v>52967.32</v>
      </c>
    </row>
    <row r="25" spans="1:19" s="29" customFormat="1" ht="43.5" customHeight="1" x14ac:dyDescent="0.35">
      <c r="A25" s="21">
        <f t="shared" si="25"/>
        <v>12</v>
      </c>
      <c r="B25" s="22" t="s">
        <v>59</v>
      </c>
      <c r="C25" s="23" t="s">
        <v>40</v>
      </c>
      <c r="D25" s="30" t="s">
        <v>57</v>
      </c>
      <c r="E25" s="22" t="s">
        <v>58</v>
      </c>
      <c r="F25" s="25" t="s">
        <v>39</v>
      </c>
      <c r="G25" s="26">
        <v>60000</v>
      </c>
      <c r="H25" s="27"/>
      <c r="I25" s="26">
        <v>3486.68</v>
      </c>
      <c r="J25" s="26">
        <f t="shared" si="0"/>
        <v>1722</v>
      </c>
      <c r="K25" s="26">
        <f t="shared" si="1"/>
        <v>4260</v>
      </c>
      <c r="L25" s="26">
        <f t="shared" ref="L25" si="46">+G25*1.1%</f>
        <v>660.00000000000011</v>
      </c>
      <c r="M25" s="26">
        <f t="shared" si="3"/>
        <v>1824</v>
      </c>
      <c r="N25" s="26">
        <f t="shared" si="4"/>
        <v>4254</v>
      </c>
      <c r="O25" s="28">
        <v>0</v>
      </c>
      <c r="P25" s="26">
        <f t="shared" ref="P25" si="47">J25+K25+L25+M25+N25+O25</f>
        <v>12720</v>
      </c>
      <c r="Q25" s="26">
        <f t="shared" ref="Q25" si="48">+I25+J25+M25+O25</f>
        <v>7032.68</v>
      </c>
      <c r="R25" s="26">
        <f t="shared" ref="R25" si="49">K25+L25+N25</f>
        <v>9174</v>
      </c>
      <c r="S25" s="26">
        <f t="shared" si="8"/>
        <v>52967.32</v>
      </c>
    </row>
    <row r="26" spans="1:19" s="29" customFormat="1" ht="43.5" customHeight="1" x14ac:dyDescent="0.2">
      <c r="A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</row>
    <row r="27" spans="1:19" s="34" customFormat="1" ht="43.5" customHeight="1" x14ac:dyDescent="0.2">
      <c r="A27" s="61" t="s">
        <v>21</v>
      </c>
      <c r="B27" s="61"/>
      <c r="C27" s="61"/>
      <c r="D27" s="61"/>
      <c r="E27" s="61"/>
      <c r="F27" s="61"/>
      <c r="G27" s="33">
        <f t="shared" ref="G27:P27" si="50">SUM(G14:G26)</f>
        <v>975000</v>
      </c>
      <c r="H27" s="33">
        <f t="shared" si="50"/>
        <v>0</v>
      </c>
      <c r="I27" s="33">
        <f>SUM(I14:I26)</f>
        <v>93078.89999999998</v>
      </c>
      <c r="J27" s="33">
        <f t="shared" si="50"/>
        <v>27982.5</v>
      </c>
      <c r="K27" s="33">
        <f t="shared" si="50"/>
        <v>69225</v>
      </c>
      <c r="L27" s="33">
        <f t="shared" si="50"/>
        <v>9617.0800000000017</v>
      </c>
      <c r="M27" s="33">
        <f t="shared" si="50"/>
        <v>29640</v>
      </c>
      <c r="N27" s="33">
        <f t="shared" si="50"/>
        <v>69127.5</v>
      </c>
      <c r="O27" s="33">
        <f t="shared" si="50"/>
        <v>6861.84</v>
      </c>
      <c r="P27" s="33">
        <f t="shared" si="50"/>
        <v>212453.92000000004</v>
      </c>
      <c r="Q27" s="33">
        <f>+I27+J27+M27+O27</f>
        <v>157563.23999999996</v>
      </c>
      <c r="R27" s="33">
        <f>SUM(R14:R26)</f>
        <v>147969.57999999999</v>
      </c>
      <c r="S27" s="33">
        <f>SUM(S14:S26)</f>
        <v>817436.75999999989</v>
      </c>
    </row>
    <row r="28" spans="1:19" s="34" customFormat="1" ht="17.25" customHeight="1" x14ac:dyDescent="0.2">
      <c r="A28" s="35"/>
      <c r="B28" s="35"/>
      <c r="C28" s="35"/>
      <c r="D28" s="35"/>
      <c r="E28" s="35"/>
      <c r="F28" s="35"/>
      <c r="G28" s="35"/>
      <c r="H28" s="35"/>
      <c r="I28" s="35"/>
      <c r="J28" s="36"/>
      <c r="K28" s="36"/>
      <c r="L28" s="37"/>
      <c r="M28" s="36"/>
      <c r="N28" s="35"/>
      <c r="O28" s="35"/>
      <c r="P28" s="36"/>
      <c r="Q28" s="36"/>
      <c r="R28" s="36"/>
      <c r="S28" s="36"/>
    </row>
    <row r="29" spans="1:19" s="34" customFormat="1" ht="43.5" customHeight="1" x14ac:dyDescent="0.3">
      <c r="B29" s="38"/>
      <c r="C29" s="38"/>
      <c r="D29" s="38"/>
      <c r="J29" s="39" t="s">
        <v>26</v>
      </c>
      <c r="K29" s="40"/>
      <c r="L29" s="35"/>
      <c r="M29" s="41" t="s">
        <v>27</v>
      </c>
      <c r="N29" s="35"/>
      <c r="O29" s="35"/>
      <c r="P29" s="40"/>
      <c r="Q29" s="40"/>
      <c r="R29" s="40"/>
    </row>
    <row r="30" spans="1:19" s="34" customFormat="1" ht="43.5" customHeight="1" x14ac:dyDescent="0.2">
      <c r="A30" s="35" t="s">
        <v>3</v>
      </c>
      <c r="B30" s="38"/>
      <c r="C30" s="38"/>
      <c r="D30" s="38"/>
      <c r="I30" s="40"/>
      <c r="J30" s="42" t="s">
        <v>35</v>
      </c>
      <c r="K30" s="43"/>
      <c r="P30" s="40"/>
      <c r="Q30" s="40"/>
      <c r="R30" s="40"/>
    </row>
    <row r="31" spans="1:19" s="34" customFormat="1" ht="45" customHeight="1" x14ac:dyDescent="0.2">
      <c r="A31" s="34" t="s">
        <v>28</v>
      </c>
      <c r="B31" s="38"/>
      <c r="C31" s="38"/>
      <c r="D31" s="38"/>
      <c r="I31" s="40"/>
      <c r="J31" s="43" t="s">
        <v>36</v>
      </c>
      <c r="K31" s="43"/>
      <c r="P31" s="40"/>
      <c r="Q31" s="40"/>
      <c r="R31" s="40"/>
    </row>
    <row r="32" spans="1:19" s="34" customFormat="1" ht="36.75" customHeight="1" x14ac:dyDescent="0.2">
      <c r="A32" s="34" t="s">
        <v>31</v>
      </c>
      <c r="B32" s="38"/>
      <c r="C32" s="38"/>
      <c r="D32" s="38"/>
      <c r="G32" s="40"/>
      <c r="H32" s="40"/>
      <c r="I32" s="40"/>
      <c r="J32" s="40"/>
      <c r="K32" s="43"/>
      <c r="L32" s="40"/>
      <c r="M32" s="40"/>
      <c r="N32" s="40"/>
      <c r="O32" s="40"/>
      <c r="P32" s="40"/>
      <c r="Q32" s="40"/>
      <c r="R32" s="43"/>
    </row>
    <row r="33" spans="1:19" s="34" customFormat="1" ht="33.75" customHeight="1" x14ac:dyDescent="0.2">
      <c r="A33" s="34" t="s">
        <v>32</v>
      </c>
      <c r="B33" s="38"/>
      <c r="C33" s="38"/>
      <c r="D33" s="38"/>
      <c r="G33" s="44"/>
      <c r="H33" s="44"/>
      <c r="I33" s="45"/>
      <c r="J33" s="46"/>
      <c r="K33" s="46"/>
      <c r="L33" s="43"/>
      <c r="M33" s="43"/>
      <c r="N33" s="40"/>
      <c r="O33" s="43"/>
      <c r="P33" s="43"/>
      <c r="Q33" s="43"/>
    </row>
    <row r="34" spans="1:19" s="34" customFormat="1" ht="35.25" customHeight="1" x14ac:dyDescent="0.2">
      <c r="A34" s="34" t="s">
        <v>37</v>
      </c>
      <c r="B34" s="38"/>
      <c r="C34" s="38"/>
      <c r="D34" s="38"/>
      <c r="F34" s="38"/>
      <c r="G34" s="34" t="s">
        <v>25</v>
      </c>
      <c r="I34" s="47"/>
      <c r="J34" s="43"/>
      <c r="K34" s="43"/>
      <c r="L34" s="43"/>
      <c r="M34" s="43"/>
      <c r="N34" s="43"/>
      <c r="O34" s="40"/>
      <c r="P34" s="43"/>
      <c r="Q34" s="43"/>
      <c r="R34" s="43"/>
    </row>
    <row r="35" spans="1:19" s="34" customFormat="1" ht="43.5" customHeight="1" x14ac:dyDescent="0.2">
      <c r="A35" s="48" t="s">
        <v>24</v>
      </c>
      <c r="B35" s="48"/>
      <c r="C35" s="48"/>
      <c r="D35" s="48"/>
      <c r="E35" s="48"/>
      <c r="F35" s="48"/>
      <c r="G35" s="49"/>
      <c r="H35" s="49"/>
      <c r="I35" s="47"/>
      <c r="J35" s="43"/>
      <c r="L35" s="43"/>
      <c r="M35" s="43"/>
      <c r="N35" s="43"/>
      <c r="O35" s="43"/>
      <c r="P35" s="43"/>
      <c r="Q35" s="43"/>
      <c r="R35" s="43"/>
      <c r="S35" s="43"/>
    </row>
    <row r="36" spans="1:19" s="2" customFormat="1" ht="24" customHeight="1" x14ac:dyDescent="0.2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6"/>
      <c r="N36" s="6"/>
      <c r="O36" s="6"/>
      <c r="P36" s="6"/>
      <c r="Q36" s="6"/>
      <c r="R36" s="6"/>
      <c r="S36" s="6"/>
    </row>
    <row r="37" spans="1:19" s="2" customFormat="1" ht="24" customHeight="1" x14ac:dyDescent="0.2">
      <c r="B37" s="7"/>
      <c r="C37" s="7"/>
      <c r="D37" s="7"/>
      <c r="J37" s="6"/>
      <c r="K37" s="6"/>
      <c r="M37" s="6"/>
      <c r="N37" s="6"/>
      <c r="O37" s="6"/>
      <c r="P37" s="6"/>
      <c r="Q37" s="6"/>
      <c r="R37" s="6"/>
      <c r="S37" s="6"/>
    </row>
    <row r="38" spans="1:19" s="2" customFormat="1" ht="24" customHeight="1" x14ac:dyDescent="0.2">
      <c r="B38" s="7"/>
      <c r="C38" s="7"/>
      <c r="D38" s="7"/>
      <c r="J38" s="6"/>
      <c r="K38" s="6"/>
      <c r="M38" s="6"/>
      <c r="N38" s="6"/>
      <c r="O38" s="6"/>
      <c r="P38" s="6"/>
      <c r="Q38" s="6"/>
      <c r="R38" s="6"/>
      <c r="S38" s="6"/>
    </row>
    <row r="39" spans="1:19" s="2" customFormat="1" ht="24" customHeight="1" x14ac:dyDescent="0.2">
      <c r="A39" s="3"/>
      <c r="B39" s="7"/>
      <c r="C39" s="7"/>
      <c r="D39" s="7"/>
      <c r="J39" s="6"/>
      <c r="K39" s="6"/>
      <c r="M39" s="6"/>
      <c r="P39" s="6"/>
      <c r="Q39" s="6"/>
      <c r="R39" s="6"/>
      <c r="S39" s="6"/>
    </row>
    <row r="40" spans="1:19" ht="24" customHeight="1" x14ac:dyDescent="0.2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</row>
    <row r="41" spans="1:19" ht="24" customHeight="1" x14ac:dyDescent="0.2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</row>
    <row r="42" spans="1:19" ht="24" customHeight="1" x14ac:dyDescent="0.2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</row>
    <row r="43" spans="1:19" ht="24" customHeight="1" x14ac:dyDescent="0.2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</row>
    <row r="44" spans="1:19" ht="24" customHeight="1" x14ac:dyDescent="0.2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</row>
    <row r="45" spans="1:19" ht="15.75" x14ac:dyDescent="0.2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</row>
    <row r="46" spans="1:19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ht="15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ht="15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ht="15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ht="15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ht="15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ht="15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ht="15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ht="15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ht="15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ht="15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 ht="15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6" spans="1:19" ht="15.75" thickBot="1" x14ac:dyDescent="0.25"/>
    <row r="77" spans="1:19" x14ac:dyDescent="0.2">
      <c r="A77" s="1"/>
    </row>
  </sheetData>
  <mergeCells count="28">
    <mergeCell ref="J12:K12"/>
    <mergeCell ref="J11:P11"/>
    <mergeCell ref="Q11:R11"/>
    <mergeCell ref="A8:S8"/>
    <mergeCell ref="M12:N12"/>
    <mergeCell ref="S11:S13"/>
    <mergeCell ref="P12:P13"/>
    <mergeCell ref="Q12:Q13"/>
    <mergeCell ref="A11:A13"/>
    <mergeCell ref="A10:S10"/>
    <mergeCell ref="C11:C13"/>
    <mergeCell ref="H11:H13"/>
    <mergeCell ref="A6:S6"/>
    <mergeCell ref="A45:S45"/>
    <mergeCell ref="A41:S41"/>
    <mergeCell ref="A43:S43"/>
    <mergeCell ref="A42:S42"/>
    <mergeCell ref="G11:G13"/>
    <mergeCell ref="I11:I13"/>
    <mergeCell ref="R12:R13"/>
    <mergeCell ref="O12:O13"/>
    <mergeCell ref="L12:L13"/>
    <mergeCell ref="B11:B13"/>
    <mergeCell ref="A44:S44"/>
    <mergeCell ref="A36:L36"/>
    <mergeCell ref="A40:S40"/>
    <mergeCell ref="A27:F27"/>
    <mergeCell ref="A7:S7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0" fitToHeight="0" orientation="landscape" r:id="rId1"/>
  <headerFooter alignWithMargins="0"/>
  <rowBreaks count="1" manualBreakCount="1">
    <brk id="38" max="16383" man="1"/>
  </rowBreaks>
  <colBreaks count="1" manualBreakCount="1">
    <brk id="19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1"/>
  <sheetViews>
    <sheetView workbookViewId="0">
      <selection activeCell="A9" sqref="A9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74" t="s">
        <v>16</v>
      </c>
      <c r="B1" s="74" t="s">
        <v>23</v>
      </c>
      <c r="C1" s="75" t="s">
        <v>9</v>
      </c>
      <c r="D1" s="75"/>
      <c r="E1" s="75"/>
      <c r="F1" s="75"/>
      <c r="G1" s="75"/>
      <c r="H1" s="75"/>
      <c r="I1" s="75"/>
      <c r="J1" s="74" t="s">
        <v>2</v>
      </c>
      <c r="K1" s="74"/>
      <c r="L1" s="74" t="s">
        <v>17</v>
      </c>
    </row>
    <row r="2" spans="1:12" ht="18" x14ac:dyDescent="0.2">
      <c r="A2" s="74"/>
      <c r="B2" s="74"/>
      <c r="C2" s="74" t="s">
        <v>12</v>
      </c>
      <c r="D2" s="74"/>
      <c r="E2" s="74" t="s">
        <v>10</v>
      </c>
      <c r="F2" s="74" t="s">
        <v>13</v>
      </c>
      <c r="G2" s="74"/>
      <c r="H2" s="74" t="s">
        <v>11</v>
      </c>
      <c r="I2" s="74" t="s">
        <v>0</v>
      </c>
      <c r="J2" s="74" t="s">
        <v>4</v>
      </c>
      <c r="K2" s="74" t="s">
        <v>1</v>
      </c>
      <c r="L2" s="74"/>
    </row>
    <row r="3" spans="1:12" ht="54" x14ac:dyDescent="0.2">
      <c r="A3" s="74"/>
      <c r="B3" s="74"/>
      <c r="C3" s="11" t="s">
        <v>5</v>
      </c>
      <c r="D3" s="11" t="s">
        <v>6</v>
      </c>
      <c r="E3" s="74"/>
      <c r="F3" s="11" t="s">
        <v>7</v>
      </c>
      <c r="G3" s="11" t="s">
        <v>8</v>
      </c>
      <c r="H3" s="74"/>
      <c r="I3" s="74"/>
      <c r="J3" s="74"/>
      <c r="K3" s="74"/>
      <c r="L3" s="74"/>
    </row>
    <row r="4" spans="1:12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">
      <c r="A5" s="10">
        <v>975000</v>
      </c>
      <c r="B5" s="10">
        <v>93078.9</v>
      </c>
      <c r="C5" s="10">
        <v>27982.5</v>
      </c>
      <c r="D5" s="10">
        <v>69225</v>
      </c>
      <c r="E5" s="10">
        <v>9617.08</v>
      </c>
      <c r="F5" s="10">
        <v>29640</v>
      </c>
      <c r="G5" s="10">
        <v>69127.5</v>
      </c>
      <c r="H5" s="10">
        <v>6861.84</v>
      </c>
      <c r="I5" s="10">
        <f>+H5+G5+F5+E5+D5+C5</f>
        <v>212453.91999999998</v>
      </c>
      <c r="J5" s="10">
        <f>+B5+C5+F5+H5</f>
        <v>157563.24</v>
      </c>
      <c r="K5" s="10">
        <f>+D5+E5+G5</f>
        <v>147969.58000000002</v>
      </c>
      <c r="L5" s="10">
        <f>+A5-B5-C5-F5-H5</f>
        <v>817436.76</v>
      </c>
    </row>
    <row r="6" spans="1:12" x14ac:dyDescent="0.2">
      <c r="A6" s="10">
        <f>+A5</f>
        <v>975000</v>
      </c>
      <c r="B6" s="10">
        <f t="shared" ref="B6:H6" si="0">+B5</f>
        <v>93078.9</v>
      </c>
      <c r="C6" s="10">
        <f t="shared" si="0"/>
        <v>27982.5</v>
      </c>
      <c r="D6" s="10">
        <f t="shared" si="0"/>
        <v>69225</v>
      </c>
      <c r="E6" s="10">
        <f t="shared" si="0"/>
        <v>9617.08</v>
      </c>
      <c r="F6" s="10">
        <f t="shared" si="0"/>
        <v>29640</v>
      </c>
      <c r="G6" s="10">
        <f t="shared" si="0"/>
        <v>69127.5</v>
      </c>
      <c r="H6" s="10">
        <f t="shared" si="0"/>
        <v>6861.84</v>
      </c>
      <c r="I6" s="10">
        <f>+H6+G6+F6+E6+D6+C6</f>
        <v>212453.91999999998</v>
      </c>
      <c r="J6" s="10">
        <f>+B6+C6+F6+H6</f>
        <v>157563.24</v>
      </c>
      <c r="K6" s="10">
        <f>+D6+E6+G6</f>
        <v>147969.58000000002</v>
      </c>
      <c r="L6" s="10">
        <f>+A6-B6-C6-F6-H6</f>
        <v>817436.76</v>
      </c>
    </row>
    <row r="7" spans="1:12" s="13" customFormat="1" x14ac:dyDescent="0.2"/>
    <row r="8" spans="1:12" x14ac:dyDescent="0.2">
      <c r="A8" s="10">
        <v>975000</v>
      </c>
      <c r="B8" s="10">
        <v>93078.89999999998</v>
      </c>
      <c r="C8" s="10">
        <v>27982.5</v>
      </c>
      <c r="D8" s="10">
        <v>69225</v>
      </c>
      <c r="E8" s="10">
        <v>9617.0800000000017</v>
      </c>
      <c r="F8" s="10">
        <v>29640</v>
      </c>
      <c r="G8" s="10">
        <v>69127.5</v>
      </c>
      <c r="H8" s="10">
        <v>6861.84</v>
      </c>
      <c r="I8" s="10">
        <f t="shared" ref="I8" si="1">+H8+G8+F8+E8+D8+C8</f>
        <v>212453.91999999998</v>
      </c>
      <c r="J8" s="10">
        <f t="shared" ref="J8" si="2">+B8+C8+F8+H8</f>
        <v>157563.23999999996</v>
      </c>
      <c r="K8" s="10">
        <f t="shared" ref="K8" si="3">+D8+E8+G8</f>
        <v>147969.58000000002</v>
      </c>
      <c r="L8" s="10">
        <f t="shared" ref="L8" si="4">+A8-B8-C8-F8-H8</f>
        <v>817436.76</v>
      </c>
    </row>
    <row r="9" spans="1:12" s="16" customFormat="1" x14ac:dyDescent="0.2">
      <c r="A9" s="15">
        <f>+A8</f>
        <v>975000</v>
      </c>
      <c r="B9" s="15">
        <f t="shared" ref="B9:H9" si="5">+B8</f>
        <v>93078.89999999998</v>
      </c>
      <c r="C9" s="15">
        <f t="shared" si="5"/>
        <v>27982.5</v>
      </c>
      <c r="D9" s="15">
        <f t="shared" si="5"/>
        <v>69225</v>
      </c>
      <c r="E9" s="15">
        <f t="shared" si="5"/>
        <v>9617.0800000000017</v>
      </c>
      <c r="F9" s="15">
        <f t="shared" si="5"/>
        <v>29640</v>
      </c>
      <c r="G9" s="15">
        <f t="shared" si="5"/>
        <v>69127.5</v>
      </c>
      <c r="H9" s="15">
        <f t="shared" si="5"/>
        <v>6861.84</v>
      </c>
      <c r="I9" s="10">
        <f>+I8</f>
        <v>212453.91999999998</v>
      </c>
      <c r="J9" s="10">
        <f>+J8</f>
        <v>157563.23999999996</v>
      </c>
      <c r="K9" s="10">
        <f>+K8</f>
        <v>147969.58000000002</v>
      </c>
      <c r="L9" s="10">
        <f>+L8</f>
        <v>817436.76</v>
      </c>
    </row>
    <row r="10" spans="1:12" x14ac:dyDescent="0.2">
      <c r="H10" s="10"/>
      <c r="I10" s="10"/>
    </row>
    <row r="11" spans="1:12" x14ac:dyDescent="0.2">
      <c r="A11" s="10">
        <f t="shared" ref="A11:L11" si="6">+A6-A9</f>
        <v>0</v>
      </c>
      <c r="B11" s="10">
        <f t="shared" si="6"/>
        <v>0</v>
      </c>
      <c r="C11" s="10">
        <f t="shared" si="6"/>
        <v>0</v>
      </c>
      <c r="D11" s="10">
        <f t="shared" si="6"/>
        <v>0</v>
      </c>
      <c r="E11" s="10">
        <f t="shared" si="6"/>
        <v>0</v>
      </c>
      <c r="F11" s="10">
        <f t="shared" si="6"/>
        <v>0</v>
      </c>
      <c r="G11" s="10">
        <f t="shared" si="6"/>
        <v>0</v>
      </c>
      <c r="H11" s="10">
        <f t="shared" si="6"/>
        <v>0</v>
      </c>
      <c r="I11" s="10">
        <f t="shared" si="6"/>
        <v>0</v>
      </c>
      <c r="J11" s="10">
        <f t="shared" si="6"/>
        <v>0</v>
      </c>
      <c r="K11" s="10">
        <f t="shared" si="6"/>
        <v>0</v>
      </c>
      <c r="L11" s="10">
        <f t="shared" si="6"/>
        <v>0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2024-08-05T18:51:56Z</cp:lastPrinted>
  <dcterms:created xsi:type="dcterms:W3CDTF">2006-07-11T17:39:34Z</dcterms:created>
  <dcterms:modified xsi:type="dcterms:W3CDTF">2024-09-04T12:57:46Z</dcterms:modified>
</cp:coreProperties>
</file>