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RRHH\AÑO 2024\Transparencia\Diciembre\"/>
    </mc:Choice>
  </mc:AlternateContent>
  <xr:revisionPtr revIDLastSave="0" documentId="13_ncr:1_{7D411060-B09F-40A0-94EA-084114B020ED}" xr6:coauthVersionLast="47" xr6:coauthVersionMax="47" xr10:uidLastSave="{00000000-0000-0000-0000-000000000000}"/>
  <bookViews>
    <workbookView xWindow="-120" yWindow="-120" windowWidth="24240" windowHeight="13140" xr2:uid="{84E78B6A-7EA0-46AF-AC98-41FF7A9C7E11}"/>
  </bookViews>
  <sheets>
    <sheet name="Empleados fijos" sheetId="2" r:id="rId1"/>
  </sheets>
  <definedNames>
    <definedName name="_xlnm.Print_Area" localSheetId="0">'Empleados fijos'!$A$1:$R$340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0" i="2" l="1"/>
  <c r="H251" i="2"/>
  <c r="H91" i="2"/>
  <c r="A139" i="2" l="1"/>
  <c r="A138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5" i="2"/>
  <c r="R144" i="2"/>
  <c r="R143" i="2"/>
  <c r="R142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97" i="2"/>
  <c r="R96" i="2"/>
  <c r="R95" i="2"/>
  <c r="R94" i="2"/>
  <c r="R93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6" i="2"/>
  <c r="R45" i="2"/>
  <c r="R44" i="2"/>
  <c r="R43" i="2"/>
  <c r="R42" i="2"/>
  <c r="R39" i="2"/>
  <c r="R38" i="2"/>
  <c r="R37" i="2"/>
  <c r="R36" i="2"/>
  <c r="R35" i="2"/>
  <c r="R34" i="2"/>
  <c r="R33" i="2"/>
  <c r="R30" i="2"/>
  <c r="R29" i="2"/>
  <c r="R28" i="2"/>
  <c r="R27" i="2"/>
  <c r="R26" i="2"/>
  <c r="R25" i="2"/>
  <c r="R24" i="2"/>
  <c r="R23" i="2"/>
  <c r="R22" i="2"/>
  <c r="R21" i="2"/>
  <c r="R18" i="2"/>
  <c r="R17" i="2"/>
  <c r="R16" i="2"/>
  <c r="R15" i="2"/>
  <c r="R14" i="2"/>
  <c r="R13" i="2"/>
  <c r="R12" i="2"/>
  <c r="I287" i="2"/>
  <c r="H292" i="2"/>
  <c r="H291" i="2"/>
  <c r="H290" i="2"/>
  <c r="H287" i="2"/>
  <c r="H286" i="2"/>
  <c r="H285" i="2"/>
  <c r="H284" i="2"/>
  <c r="H283" i="2"/>
  <c r="H282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57" i="2"/>
  <c r="H256" i="2"/>
  <c r="H255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6" i="2"/>
  <c r="H215" i="2"/>
  <c r="H214" i="2"/>
  <c r="H212" i="2"/>
  <c r="H211" i="2"/>
  <c r="H208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4" i="2"/>
  <c r="H183" i="2"/>
  <c r="H182" i="2"/>
  <c r="H181" i="2"/>
  <c r="H180" i="2"/>
  <c r="H179" i="2"/>
  <c r="H178" i="2"/>
  <c r="H174" i="2"/>
  <c r="H173" i="2"/>
  <c r="H171" i="2"/>
  <c r="H170" i="2"/>
  <c r="H169" i="2"/>
  <c r="H168" i="2"/>
  <c r="H166" i="2"/>
  <c r="H165" i="2"/>
  <c r="H164" i="2"/>
  <c r="H162" i="2"/>
  <c r="H161" i="2"/>
  <c r="H160" i="2"/>
  <c r="H159" i="2"/>
  <c r="H157" i="2"/>
  <c r="H156" i="2"/>
  <c r="H155" i="2"/>
  <c r="H154" i="2"/>
  <c r="H152" i="2"/>
  <c r="H151" i="2"/>
  <c r="H150" i="2"/>
  <c r="H149" i="2"/>
  <c r="H148" i="2"/>
  <c r="Q138" i="2"/>
  <c r="P138" i="2"/>
  <c r="J138" i="2"/>
  <c r="K138" i="2"/>
  <c r="L138" i="2"/>
  <c r="M138" i="2"/>
  <c r="N138" i="2"/>
  <c r="H145" i="2"/>
  <c r="H144" i="2"/>
  <c r="H143" i="2"/>
  <c r="H139" i="2"/>
  <c r="H134" i="2"/>
  <c r="H133" i="2"/>
  <c r="H132" i="2"/>
  <c r="H131" i="2"/>
  <c r="H130" i="2"/>
  <c r="H129" i="2"/>
  <c r="H128" i="2"/>
  <c r="H127" i="2"/>
  <c r="H126" i="2"/>
  <c r="H125" i="2"/>
  <c r="H124" i="2"/>
  <c r="H121" i="2"/>
  <c r="H120" i="2"/>
  <c r="H119" i="2"/>
  <c r="H118" i="2"/>
  <c r="H117" i="2"/>
  <c r="H116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97" i="2"/>
  <c r="H96" i="2"/>
  <c r="H94" i="2"/>
  <c r="H93" i="2"/>
  <c r="H90" i="2"/>
  <c r="H88" i="2"/>
  <c r="H87" i="2"/>
  <c r="H86" i="2"/>
  <c r="H85" i="2"/>
  <c r="H84" i="2"/>
  <c r="H82" i="2"/>
  <c r="H81" i="2"/>
  <c r="H80" i="2"/>
  <c r="H79" i="2"/>
  <c r="H78" i="2"/>
  <c r="H77" i="2"/>
  <c r="H76" i="2"/>
  <c r="H74" i="2"/>
  <c r="H72" i="2"/>
  <c r="H71" i="2"/>
  <c r="H70" i="2"/>
  <c r="H67" i="2"/>
  <c r="H62" i="2"/>
  <c r="H61" i="2"/>
  <c r="H60" i="2"/>
  <c r="H59" i="2"/>
  <c r="H57" i="2"/>
  <c r="H56" i="2"/>
  <c r="H55" i="2"/>
  <c r="H54" i="2"/>
  <c r="H53" i="2"/>
  <c r="H52" i="2"/>
  <c r="H51" i="2"/>
  <c r="H50" i="2"/>
  <c r="H49" i="2"/>
  <c r="H46" i="2"/>
  <c r="H44" i="2"/>
  <c r="H43" i="2"/>
  <c r="H42" i="2"/>
  <c r="H34" i="2"/>
  <c r="H33" i="2"/>
  <c r="H26" i="2"/>
  <c r="H25" i="2"/>
  <c r="H24" i="2"/>
  <c r="H23" i="2"/>
  <c r="H22" i="2"/>
  <c r="H21" i="2"/>
  <c r="H17" i="2"/>
  <c r="H16" i="2"/>
  <c r="H15" i="2"/>
  <c r="H14" i="2"/>
  <c r="H13" i="2"/>
  <c r="H12" i="2"/>
  <c r="I29" i="2"/>
  <c r="I253" i="2"/>
  <c r="I18" i="2"/>
  <c r="N207" i="2" l="1"/>
  <c r="M207" i="2"/>
  <c r="L207" i="2"/>
  <c r="K207" i="2"/>
  <c r="J207" i="2"/>
  <c r="L153" i="2"/>
  <c r="N89" i="2"/>
  <c r="M89" i="2"/>
  <c r="L89" i="2"/>
  <c r="K89" i="2"/>
  <c r="J89" i="2"/>
  <c r="J206" i="2"/>
  <c r="K206" i="2"/>
  <c r="L206" i="2"/>
  <c r="M206" i="2"/>
  <c r="N206" i="2"/>
  <c r="I35" i="2"/>
  <c r="L29" i="2"/>
  <c r="I28" i="2"/>
  <c r="L28" i="2"/>
  <c r="I27" i="2"/>
  <c r="I30" i="2"/>
  <c r="L37" i="2"/>
  <c r="J37" i="2"/>
  <c r="K37" i="2"/>
  <c r="M37" i="2"/>
  <c r="N37" i="2"/>
  <c r="L167" i="2"/>
  <c r="I167" i="2"/>
  <c r="L163" i="2"/>
  <c r="I163" i="2"/>
  <c r="N38" i="2"/>
  <c r="M38" i="2"/>
  <c r="N36" i="2"/>
  <c r="M36" i="2"/>
  <c r="K38" i="2"/>
  <c r="J38" i="2"/>
  <c r="P38" i="2" s="1"/>
  <c r="L38" i="2"/>
  <c r="L36" i="2"/>
  <c r="J36" i="2"/>
  <c r="K36" i="2"/>
  <c r="L161" i="2"/>
  <c r="J161" i="2"/>
  <c r="K161" i="2"/>
  <c r="M161" i="2"/>
  <c r="N161" i="2"/>
  <c r="L60" i="2"/>
  <c r="J60" i="2"/>
  <c r="K60" i="2"/>
  <c r="M60" i="2"/>
  <c r="N60" i="2"/>
  <c r="J136" i="2"/>
  <c r="K136" i="2"/>
  <c r="L136" i="2"/>
  <c r="M136" i="2"/>
  <c r="N136" i="2"/>
  <c r="J205" i="2"/>
  <c r="K205" i="2"/>
  <c r="L205" i="2"/>
  <c r="M205" i="2"/>
  <c r="N205" i="2"/>
  <c r="O222" i="2"/>
  <c r="N261" i="2"/>
  <c r="M261" i="2"/>
  <c r="L261" i="2"/>
  <c r="K261" i="2"/>
  <c r="J261" i="2"/>
  <c r="I75" i="2"/>
  <c r="I217" i="2"/>
  <c r="I281" i="2"/>
  <c r="I213" i="2"/>
  <c r="I95" i="2"/>
  <c r="O146" i="2"/>
  <c r="I146" i="2"/>
  <c r="H146" i="2"/>
  <c r="G146" i="2"/>
  <c r="G140" i="2"/>
  <c r="H140" i="2"/>
  <c r="N66" i="2"/>
  <c r="M66" i="2"/>
  <c r="L66" i="2"/>
  <c r="K66" i="2"/>
  <c r="J66" i="2"/>
  <c r="I176" i="2"/>
  <c r="I109" i="2"/>
  <c r="I140" i="2" s="1"/>
  <c r="Q207" i="2" l="1"/>
  <c r="P89" i="2"/>
  <c r="Q206" i="2"/>
  <c r="P207" i="2"/>
  <c r="P206" i="2"/>
  <c r="Q89" i="2"/>
  <c r="Q37" i="2"/>
  <c r="P37" i="2"/>
  <c r="P136" i="2"/>
  <c r="P36" i="2"/>
  <c r="Q36" i="2"/>
  <c r="P60" i="2"/>
  <c r="Q161" i="2"/>
  <c r="Q38" i="2"/>
  <c r="P161" i="2"/>
  <c r="Q60" i="2"/>
  <c r="Q205" i="2"/>
  <c r="Q136" i="2"/>
  <c r="P205" i="2"/>
  <c r="P261" i="2"/>
  <c r="Q261" i="2"/>
  <c r="P66" i="2"/>
  <c r="Q66" i="2"/>
  <c r="O13" i="2"/>
  <c r="O29" i="2" l="1"/>
  <c r="L65" i="2"/>
  <c r="L64" i="2"/>
  <c r="N256" i="2" l="1"/>
  <c r="M256" i="2"/>
  <c r="L256" i="2"/>
  <c r="K256" i="2"/>
  <c r="J256" i="2"/>
  <c r="N144" i="2"/>
  <c r="M144" i="2"/>
  <c r="L144" i="2"/>
  <c r="K144" i="2"/>
  <c r="J144" i="2"/>
  <c r="I171" i="2"/>
  <c r="L289" i="2"/>
  <c r="Q256" i="2" l="1"/>
  <c r="P144" i="2"/>
  <c r="Q144" i="2"/>
  <c r="P256" i="2"/>
  <c r="I284" i="2" l="1"/>
  <c r="I275" i="2"/>
  <c r="I228" i="2"/>
  <c r="I226" i="2"/>
  <c r="I221" i="2"/>
  <c r="I220" i="2"/>
  <c r="I219" i="2"/>
  <c r="I173" i="2"/>
  <c r="I80" i="2"/>
  <c r="I73" i="2"/>
  <c r="I59" i="2"/>
  <c r="I58" i="2"/>
  <c r="I55" i="2"/>
  <c r="I53" i="2"/>
  <c r="I34" i="2"/>
  <c r="L250" i="2"/>
  <c r="L249" i="2"/>
  <c r="L248" i="2"/>
  <c r="L45" i="2"/>
  <c r="I216" i="2" l="1"/>
  <c r="J101" i="2" l="1"/>
  <c r="O70" i="2" l="1"/>
  <c r="N70" i="2"/>
  <c r="M70" i="2"/>
  <c r="O73" i="2" l="1"/>
  <c r="L63" i="2" l="1"/>
  <c r="L288" i="2"/>
  <c r="L70" i="2"/>
  <c r="K70" i="2"/>
  <c r="Q70" i="2" s="1"/>
  <c r="J70" i="2"/>
  <c r="N250" i="2"/>
  <c r="M250" i="2"/>
  <c r="K250" i="2"/>
  <c r="J250" i="2"/>
  <c r="J249" i="2"/>
  <c r="K249" i="2"/>
  <c r="M249" i="2"/>
  <c r="N249" i="2"/>
  <c r="J248" i="2"/>
  <c r="K248" i="2"/>
  <c r="M248" i="2"/>
  <c r="N248" i="2"/>
  <c r="L247" i="2"/>
  <c r="N169" i="2"/>
  <c r="M169" i="2"/>
  <c r="L169" i="2"/>
  <c r="K169" i="2"/>
  <c r="J169" i="2"/>
  <c r="Q248" i="2" l="1"/>
  <c r="P249" i="2"/>
  <c r="P250" i="2"/>
  <c r="P169" i="2"/>
  <c r="Q249" i="2"/>
  <c r="P248" i="2"/>
  <c r="Q250" i="2"/>
  <c r="P70" i="2"/>
  <c r="Q169" i="2"/>
  <c r="N45" i="2" l="1"/>
  <c r="M45" i="2"/>
  <c r="K45" i="2"/>
  <c r="J45" i="2"/>
  <c r="N272" i="2"/>
  <c r="M272" i="2"/>
  <c r="N265" i="2"/>
  <c r="M265" i="2"/>
  <c r="N264" i="2"/>
  <c r="M264" i="2"/>
  <c r="N263" i="2"/>
  <c r="M263" i="2"/>
  <c r="N262" i="2"/>
  <c r="M262" i="2"/>
  <c r="N260" i="2"/>
  <c r="M260" i="2"/>
  <c r="N211" i="2"/>
  <c r="M211" i="2"/>
  <c r="N148" i="2"/>
  <c r="M148" i="2"/>
  <c r="N101" i="2"/>
  <c r="M101" i="2"/>
  <c r="N49" i="2"/>
  <c r="M49" i="2"/>
  <c r="L56" i="2"/>
  <c r="L55" i="2"/>
  <c r="L54" i="2"/>
  <c r="L53" i="2"/>
  <c r="L52" i="2"/>
  <c r="L51" i="2"/>
  <c r="L50" i="2"/>
  <c r="L49" i="2"/>
  <c r="N33" i="2"/>
  <c r="M33" i="2"/>
  <c r="N21" i="2"/>
  <c r="M21" i="2"/>
  <c r="N12" i="2"/>
  <c r="M12" i="2"/>
  <c r="L12" i="2"/>
  <c r="K12" i="2"/>
  <c r="J12" i="2"/>
  <c r="P45" i="2" l="1"/>
  <c r="Q45" i="2"/>
  <c r="J288" i="2" l="1"/>
  <c r="K288" i="2"/>
  <c r="M288" i="2"/>
  <c r="N288" i="2"/>
  <c r="J247" i="2"/>
  <c r="K247" i="2"/>
  <c r="M247" i="2"/>
  <c r="N247" i="2"/>
  <c r="N86" i="2"/>
  <c r="M86" i="2"/>
  <c r="L86" i="2"/>
  <c r="K86" i="2"/>
  <c r="J86" i="2"/>
  <c r="N85" i="2"/>
  <c r="M85" i="2"/>
  <c r="L85" i="2"/>
  <c r="K85" i="2"/>
  <c r="J85" i="2"/>
  <c r="N84" i="2"/>
  <c r="M84" i="2"/>
  <c r="L84" i="2"/>
  <c r="K84" i="2"/>
  <c r="J84" i="2"/>
  <c r="J63" i="2"/>
  <c r="K63" i="2"/>
  <c r="M63" i="2"/>
  <c r="N63" i="2"/>
  <c r="L287" i="2"/>
  <c r="L285" i="2"/>
  <c r="L284" i="2"/>
  <c r="L142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145" i="2"/>
  <c r="L271" i="2"/>
  <c r="L270" i="2"/>
  <c r="L269" i="2"/>
  <c r="L268" i="2"/>
  <c r="L267" i="2"/>
  <c r="L266" i="2"/>
  <c r="L265" i="2"/>
  <c r="L264" i="2"/>
  <c r="L263" i="2"/>
  <c r="L262" i="2"/>
  <c r="L260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8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179" i="2"/>
  <c r="L173" i="2"/>
  <c r="L172" i="2"/>
  <c r="L171" i="2"/>
  <c r="L157" i="2"/>
  <c r="L156" i="2"/>
  <c r="L155" i="2"/>
  <c r="L154" i="2"/>
  <c r="L152" i="2"/>
  <c r="L151" i="2"/>
  <c r="L150" i="2"/>
  <c r="L149" i="2"/>
  <c r="L148" i="2"/>
  <c r="L131" i="2"/>
  <c r="L130" i="2"/>
  <c r="L124" i="2"/>
  <c r="L110" i="2"/>
  <c r="L109" i="2"/>
  <c r="L106" i="2"/>
  <c r="L105" i="2"/>
  <c r="L104" i="2"/>
  <c r="L103" i="2"/>
  <c r="L102" i="2"/>
  <c r="L101" i="2"/>
  <c r="L93" i="2"/>
  <c r="L80" i="2"/>
  <c r="L76" i="2"/>
  <c r="L75" i="2"/>
  <c r="L74" i="2"/>
  <c r="L73" i="2"/>
  <c r="L72" i="2"/>
  <c r="L71" i="2"/>
  <c r="L62" i="2"/>
  <c r="L61" i="2"/>
  <c r="L59" i="2"/>
  <c r="L58" i="2"/>
  <c r="L46" i="2"/>
  <c r="L44" i="2"/>
  <c r="L43" i="2"/>
  <c r="L42" i="2"/>
  <c r="L39" i="2"/>
  <c r="L143" i="2"/>
  <c r="L35" i="2"/>
  <c r="L34" i="2"/>
  <c r="L33" i="2"/>
  <c r="L146" i="2" l="1"/>
  <c r="P288" i="2"/>
  <c r="P85" i="2"/>
  <c r="P86" i="2"/>
  <c r="P84" i="2"/>
  <c r="P247" i="2"/>
  <c r="Q288" i="2"/>
  <c r="Q63" i="2"/>
  <c r="Q86" i="2"/>
  <c r="Q85" i="2"/>
  <c r="Q247" i="2"/>
  <c r="Q84" i="2"/>
  <c r="P63" i="2"/>
  <c r="L24" i="2"/>
  <c r="L27" i="2"/>
  <c r="L26" i="2"/>
  <c r="L25" i="2"/>
  <c r="L23" i="2"/>
  <c r="L22" i="2"/>
  <c r="L21" i="2"/>
  <c r="L17" i="2"/>
  <c r="L16" i="2"/>
  <c r="L15" i="2"/>
  <c r="L14" i="2"/>
  <c r="L13" i="2"/>
  <c r="N208" i="2"/>
  <c r="N204" i="2"/>
  <c r="N203" i="2"/>
  <c r="N202" i="2"/>
  <c r="N201" i="2"/>
  <c r="N200" i="2"/>
  <c r="N199" i="2"/>
  <c r="N198" i="2"/>
  <c r="N197" i="2"/>
  <c r="N196" i="2"/>
  <c r="N195" i="2"/>
  <c r="N137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8" i="2"/>
  <c r="N167" i="2"/>
  <c r="N166" i="2"/>
  <c r="N165" i="2"/>
  <c r="N164" i="2"/>
  <c r="N163" i="2"/>
  <c r="N162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292" i="2"/>
  <c r="N291" i="2"/>
  <c r="N290" i="2"/>
  <c r="N289" i="2"/>
  <c r="N287" i="2"/>
  <c r="N286" i="2"/>
  <c r="N285" i="2"/>
  <c r="N284" i="2"/>
  <c r="N142" i="2"/>
  <c r="N283" i="2"/>
  <c r="N282" i="2"/>
  <c r="N281" i="2"/>
  <c r="N280" i="2"/>
  <c r="N279" i="2"/>
  <c r="N278" i="2"/>
  <c r="N277" i="2"/>
  <c r="N276" i="2"/>
  <c r="N275" i="2"/>
  <c r="N274" i="2"/>
  <c r="N273" i="2"/>
  <c r="N145" i="2"/>
  <c r="N271" i="2"/>
  <c r="N270" i="2"/>
  <c r="N269" i="2"/>
  <c r="N268" i="2"/>
  <c r="N267" i="2"/>
  <c r="N266" i="2"/>
  <c r="M292" i="2"/>
  <c r="M291" i="2"/>
  <c r="M290" i="2"/>
  <c r="M289" i="2"/>
  <c r="M287" i="2"/>
  <c r="M286" i="2"/>
  <c r="M285" i="2"/>
  <c r="M284" i="2"/>
  <c r="M142" i="2"/>
  <c r="M283" i="2"/>
  <c r="M282" i="2"/>
  <c r="M281" i="2"/>
  <c r="M280" i="2"/>
  <c r="M279" i="2"/>
  <c r="M278" i="2"/>
  <c r="M277" i="2"/>
  <c r="M276" i="2"/>
  <c r="M275" i="2"/>
  <c r="M274" i="2"/>
  <c r="M273" i="2"/>
  <c r="M145" i="2"/>
  <c r="M271" i="2"/>
  <c r="M270" i="2"/>
  <c r="M269" i="2"/>
  <c r="M268" i="2"/>
  <c r="M267" i="2"/>
  <c r="M266" i="2"/>
  <c r="L292" i="2"/>
  <c r="L291" i="2"/>
  <c r="L290" i="2"/>
  <c r="L286" i="2"/>
  <c r="K292" i="2"/>
  <c r="K291" i="2"/>
  <c r="K290" i="2"/>
  <c r="K289" i="2"/>
  <c r="K287" i="2"/>
  <c r="K286" i="2"/>
  <c r="K285" i="2"/>
  <c r="K284" i="2"/>
  <c r="K142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145" i="2"/>
  <c r="K271" i="2"/>
  <c r="K270" i="2"/>
  <c r="K269" i="2"/>
  <c r="K268" i="2"/>
  <c r="K267" i="2"/>
  <c r="K266" i="2"/>
  <c r="K265" i="2"/>
  <c r="K264" i="2"/>
  <c r="K263" i="2"/>
  <c r="Q263" i="2" s="1"/>
  <c r="K262" i="2"/>
  <c r="K260" i="2"/>
  <c r="J292" i="2"/>
  <c r="J291" i="2"/>
  <c r="J290" i="2"/>
  <c r="J289" i="2"/>
  <c r="J287" i="2"/>
  <c r="J286" i="2"/>
  <c r="J285" i="2"/>
  <c r="J284" i="2"/>
  <c r="J142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145" i="2"/>
  <c r="J271" i="2"/>
  <c r="J270" i="2"/>
  <c r="J269" i="2"/>
  <c r="J268" i="2"/>
  <c r="J267" i="2"/>
  <c r="J266" i="2"/>
  <c r="J265" i="2"/>
  <c r="J264" i="2"/>
  <c r="J263" i="2"/>
  <c r="P263" i="2" s="1"/>
  <c r="J262" i="2"/>
  <c r="J260" i="2"/>
  <c r="O273" i="2"/>
  <c r="I273" i="2"/>
  <c r="O266" i="2"/>
  <c r="O265" i="2"/>
  <c r="N257" i="2"/>
  <c r="N255" i="2"/>
  <c r="N254" i="2"/>
  <c r="N253" i="2"/>
  <c r="N252" i="2"/>
  <c r="N251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6" i="2"/>
  <c r="N215" i="2"/>
  <c r="N214" i="2"/>
  <c r="N213" i="2"/>
  <c r="N212" i="2"/>
  <c r="M257" i="2"/>
  <c r="M255" i="2"/>
  <c r="M254" i="2"/>
  <c r="M253" i="2"/>
  <c r="M252" i="2"/>
  <c r="M251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6" i="2"/>
  <c r="M215" i="2"/>
  <c r="M214" i="2"/>
  <c r="M213" i="2"/>
  <c r="M212" i="2"/>
  <c r="L257" i="2"/>
  <c r="L255" i="2"/>
  <c r="L254" i="2"/>
  <c r="L253" i="2"/>
  <c r="L252" i="2"/>
  <c r="L251" i="2"/>
  <c r="L229" i="2"/>
  <c r="L227" i="2"/>
  <c r="K257" i="2"/>
  <c r="K255" i="2"/>
  <c r="Q255" i="2" s="1"/>
  <c r="K254" i="2"/>
  <c r="K253" i="2"/>
  <c r="K252" i="2"/>
  <c r="Q252" i="2" s="1"/>
  <c r="K251" i="2"/>
  <c r="Q251" i="2" s="1"/>
  <c r="K246" i="2"/>
  <c r="K245" i="2"/>
  <c r="K244" i="2"/>
  <c r="K243" i="2"/>
  <c r="Q243" i="2" s="1"/>
  <c r="K242" i="2"/>
  <c r="K241" i="2"/>
  <c r="K240" i="2"/>
  <c r="Q240" i="2" s="1"/>
  <c r="K239" i="2"/>
  <c r="Q239" i="2" s="1"/>
  <c r="K238" i="2"/>
  <c r="K237" i="2"/>
  <c r="K236" i="2"/>
  <c r="Q236" i="2" s="1"/>
  <c r="K235" i="2"/>
  <c r="Q235" i="2" s="1"/>
  <c r="K234" i="2"/>
  <c r="Q234" i="2" s="1"/>
  <c r="K233" i="2"/>
  <c r="K232" i="2"/>
  <c r="Q232" i="2" s="1"/>
  <c r="K231" i="2"/>
  <c r="Q231" i="2" s="1"/>
  <c r="K230" i="2"/>
  <c r="K229" i="2"/>
  <c r="K228" i="2"/>
  <c r="Q228" i="2" s="1"/>
  <c r="K227" i="2"/>
  <c r="K226" i="2"/>
  <c r="K225" i="2"/>
  <c r="K224" i="2"/>
  <c r="Q224" i="2" s="1"/>
  <c r="K223" i="2"/>
  <c r="Q223" i="2" s="1"/>
  <c r="K222" i="2"/>
  <c r="Q222" i="2" s="1"/>
  <c r="K221" i="2"/>
  <c r="K220" i="2"/>
  <c r="Q220" i="2" s="1"/>
  <c r="K219" i="2"/>
  <c r="Q219" i="2" s="1"/>
  <c r="K218" i="2"/>
  <c r="K216" i="2"/>
  <c r="Q216" i="2" s="1"/>
  <c r="K215" i="2"/>
  <c r="Q215" i="2" s="1"/>
  <c r="K214" i="2"/>
  <c r="K213" i="2"/>
  <c r="K212" i="2"/>
  <c r="Q212" i="2" s="1"/>
  <c r="K211" i="2"/>
  <c r="J257" i="2"/>
  <c r="J255" i="2"/>
  <c r="J254" i="2"/>
  <c r="J253" i="2"/>
  <c r="J252" i="2"/>
  <c r="J251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6" i="2"/>
  <c r="J215" i="2"/>
  <c r="J214" i="2"/>
  <c r="J213" i="2"/>
  <c r="J212" i="2"/>
  <c r="J211" i="2"/>
  <c r="Q246" i="2"/>
  <c r="O233" i="2"/>
  <c r="O232" i="2"/>
  <c r="O231" i="2"/>
  <c r="O224" i="2"/>
  <c r="O217" i="2"/>
  <c r="O213" i="2"/>
  <c r="N217" i="2"/>
  <c r="M208" i="2"/>
  <c r="M204" i="2"/>
  <c r="M203" i="2"/>
  <c r="M202" i="2"/>
  <c r="M201" i="2"/>
  <c r="M200" i="2"/>
  <c r="M199" i="2"/>
  <c r="M198" i="2"/>
  <c r="M197" i="2"/>
  <c r="M196" i="2"/>
  <c r="M195" i="2"/>
  <c r="M137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8" i="2"/>
  <c r="M167" i="2"/>
  <c r="M166" i="2"/>
  <c r="M165" i="2"/>
  <c r="M164" i="2"/>
  <c r="M163" i="2"/>
  <c r="M162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L208" i="2"/>
  <c r="L204" i="2"/>
  <c r="L203" i="2"/>
  <c r="L202" i="2"/>
  <c r="L201" i="2"/>
  <c r="L200" i="2"/>
  <c r="L199" i="2"/>
  <c r="L198" i="2"/>
  <c r="L197" i="2"/>
  <c r="L196" i="2"/>
  <c r="L195" i="2"/>
  <c r="L137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8" i="2"/>
  <c r="L177" i="2"/>
  <c r="L176" i="2"/>
  <c r="L175" i="2"/>
  <c r="L174" i="2"/>
  <c r="L170" i="2"/>
  <c r="L168" i="2"/>
  <c r="L166" i="2"/>
  <c r="L165" i="2"/>
  <c r="L164" i="2"/>
  <c r="L162" i="2"/>
  <c r="L160" i="2"/>
  <c r="L159" i="2"/>
  <c r="L158" i="2"/>
  <c r="K208" i="2"/>
  <c r="K204" i="2"/>
  <c r="K203" i="2"/>
  <c r="K202" i="2"/>
  <c r="K201" i="2"/>
  <c r="K200" i="2"/>
  <c r="K199" i="2"/>
  <c r="K198" i="2"/>
  <c r="K197" i="2"/>
  <c r="K196" i="2"/>
  <c r="K195" i="2"/>
  <c r="K137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8" i="2"/>
  <c r="K167" i="2"/>
  <c r="K166" i="2"/>
  <c r="K165" i="2"/>
  <c r="K164" i="2"/>
  <c r="K163" i="2"/>
  <c r="K162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J208" i="2"/>
  <c r="J204" i="2"/>
  <c r="J203" i="2"/>
  <c r="J202" i="2"/>
  <c r="J201" i="2"/>
  <c r="J200" i="2"/>
  <c r="J199" i="2"/>
  <c r="J198" i="2"/>
  <c r="J197" i="2"/>
  <c r="J196" i="2"/>
  <c r="J195" i="2"/>
  <c r="J137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8" i="2"/>
  <c r="J167" i="2"/>
  <c r="J166" i="2"/>
  <c r="J165" i="2"/>
  <c r="J164" i="2"/>
  <c r="J163" i="2"/>
  <c r="J162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O178" i="2"/>
  <c r="O170" i="2"/>
  <c r="O163" i="2"/>
  <c r="O151" i="2"/>
  <c r="N139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M139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L139" i="2"/>
  <c r="L135" i="2"/>
  <c r="L134" i="2"/>
  <c r="L133" i="2"/>
  <c r="L132" i="2"/>
  <c r="L129" i="2"/>
  <c r="L128" i="2"/>
  <c r="L127" i="2"/>
  <c r="L126" i="2"/>
  <c r="L125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08" i="2"/>
  <c r="L107" i="2"/>
  <c r="K139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J139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O130" i="2"/>
  <c r="O140" i="2" s="1"/>
  <c r="N97" i="2"/>
  <c r="N96" i="2"/>
  <c r="N95" i="2"/>
  <c r="N94" i="2"/>
  <c r="N93" i="2"/>
  <c r="M97" i="2"/>
  <c r="M96" i="2"/>
  <c r="M95" i="2"/>
  <c r="M94" i="2"/>
  <c r="M93" i="2"/>
  <c r="L97" i="2"/>
  <c r="L96" i="2"/>
  <c r="L95" i="2"/>
  <c r="L94" i="2"/>
  <c r="K97" i="2"/>
  <c r="K96" i="2"/>
  <c r="K95" i="2"/>
  <c r="K94" i="2"/>
  <c r="K93" i="2"/>
  <c r="J97" i="2"/>
  <c r="J96" i="2"/>
  <c r="J95" i="2"/>
  <c r="J94" i="2"/>
  <c r="J93" i="2"/>
  <c r="N90" i="2"/>
  <c r="N88" i="2"/>
  <c r="N87" i="2"/>
  <c r="N83" i="2"/>
  <c r="N82" i="2"/>
  <c r="N81" i="2"/>
  <c r="N80" i="2"/>
  <c r="N79" i="2"/>
  <c r="N78" i="2"/>
  <c r="N77" i="2"/>
  <c r="N76" i="2"/>
  <c r="N75" i="2"/>
  <c r="N74" i="2"/>
  <c r="N72" i="2"/>
  <c r="N71" i="2"/>
  <c r="M90" i="2"/>
  <c r="M88" i="2"/>
  <c r="M87" i="2"/>
  <c r="M83" i="2"/>
  <c r="M82" i="2"/>
  <c r="M81" i="2"/>
  <c r="M80" i="2"/>
  <c r="M79" i="2"/>
  <c r="M78" i="2"/>
  <c r="M77" i="2"/>
  <c r="M76" i="2"/>
  <c r="M75" i="2"/>
  <c r="M74" i="2"/>
  <c r="M72" i="2"/>
  <c r="M71" i="2"/>
  <c r="L90" i="2"/>
  <c r="L88" i="2"/>
  <c r="L87" i="2"/>
  <c r="L83" i="2"/>
  <c r="L82" i="2"/>
  <c r="L81" i="2"/>
  <c r="L79" i="2"/>
  <c r="L78" i="2"/>
  <c r="L77" i="2"/>
  <c r="K90" i="2"/>
  <c r="K88" i="2"/>
  <c r="K87" i="2"/>
  <c r="K83" i="2"/>
  <c r="K82" i="2"/>
  <c r="K81" i="2"/>
  <c r="K80" i="2"/>
  <c r="K79" i="2"/>
  <c r="K78" i="2"/>
  <c r="K77" i="2"/>
  <c r="K76" i="2"/>
  <c r="K75" i="2"/>
  <c r="K74" i="2"/>
  <c r="K72" i="2"/>
  <c r="K71" i="2"/>
  <c r="J90" i="2"/>
  <c r="J88" i="2"/>
  <c r="J87" i="2"/>
  <c r="J83" i="2"/>
  <c r="J82" i="2"/>
  <c r="J81" i="2"/>
  <c r="J80" i="2"/>
  <c r="J79" i="2"/>
  <c r="J78" i="2"/>
  <c r="J77" i="2"/>
  <c r="J76" i="2"/>
  <c r="J75" i="2"/>
  <c r="J74" i="2"/>
  <c r="J72" i="2"/>
  <c r="J71" i="2"/>
  <c r="I91" i="2"/>
  <c r="O72" i="2"/>
  <c r="O91" i="2" s="1"/>
  <c r="G73" i="2"/>
  <c r="N67" i="2"/>
  <c r="N65" i="2"/>
  <c r="N64" i="2"/>
  <c r="N62" i="2"/>
  <c r="N61" i="2"/>
  <c r="N59" i="2"/>
  <c r="N57" i="2"/>
  <c r="N56" i="2"/>
  <c r="N55" i="2"/>
  <c r="N54" i="2"/>
  <c r="N53" i="2"/>
  <c r="N52" i="2"/>
  <c r="N51" i="2"/>
  <c r="N50" i="2"/>
  <c r="M67" i="2"/>
  <c r="M65" i="2"/>
  <c r="M64" i="2"/>
  <c r="M62" i="2"/>
  <c r="M61" i="2"/>
  <c r="M59" i="2"/>
  <c r="M57" i="2"/>
  <c r="M56" i="2"/>
  <c r="M55" i="2"/>
  <c r="M54" i="2"/>
  <c r="M53" i="2"/>
  <c r="M52" i="2"/>
  <c r="M51" i="2"/>
  <c r="M50" i="2"/>
  <c r="L67" i="2"/>
  <c r="L57" i="2"/>
  <c r="K67" i="2"/>
  <c r="K65" i="2"/>
  <c r="K64" i="2"/>
  <c r="K62" i="2"/>
  <c r="K61" i="2"/>
  <c r="K59" i="2"/>
  <c r="K57" i="2"/>
  <c r="K56" i="2"/>
  <c r="K55" i="2"/>
  <c r="K54" i="2"/>
  <c r="K53" i="2"/>
  <c r="K52" i="2"/>
  <c r="K51" i="2"/>
  <c r="K50" i="2"/>
  <c r="K49" i="2"/>
  <c r="J67" i="2"/>
  <c r="J65" i="2"/>
  <c r="J64" i="2"/>
  <c r="J62" i="2"/>
  <c r="J61" i="2"/>
  <c r="J59" i="2"/>
  <c r="J57" i="2"/>
  <c r="J56" i="2"/>
  <c r="J55" i="2"/>
  <c r="J54" i="2"/>
  <c r="J53" i="2"/>
  <c r="J52" i="2"/>
  <c r="J51" i="2"/>
  <c r="J50" i="2"/>
  <c r="J49" i="2"/>
  <c r="O62" i="2"/>
  <c r="O56" i="2"/>
  <c r="I54" i="2"/>
  <c r="O53" i="2"/>
  <c r="G58" i="2"/>
  <c r="N46" i="2"/>
  <c r="N44" i="2"/>
  <c r="N43" i="2"/>
  <c r="N42" i="2"/>
  <c r="M46" i="2"/>
  <c r="M44" i="2"/>
  <c r="M43" i="2"/>
  <c r="M42" i="2"/>
  <c r="K46" i="2"/>
  <c r="K44" i="2"/>
  <c r="K43" i="2"/>
  <c r="K42" i="2"/>
  <c r="J46" i="2"/>
  <c r="J44" i="2"/>
  <c r="J43" i="2"/>
  <c r="J42" i="2"/>
  <c r="P42" i="2" s="1"/>
  <c r="O44" i="2"/>
  <c r="N39" i="2"/>
  <c r="N143" i="2"/>
  <c r="N35" i="2"/>
  <c r="N34" i="2"/>
  <c r="M39" i="2"/>
  <c r="M143" i="2"/>
  <c r="M35" i="2"/>
  <c r="M34" i="2"/>
  <c r="K39" i="2"/>
  <c r="K143" i="2"/>
  <c r="K35" i="2"/>
  <c r="K34" i="2"/>
  <c r="K33" i="2"/>
  <c r="J39" i="2"/>
  <c r="J143" i="2"/>
  <c r="J35" i="2"/>
  <c r="J34" i="2"/>
  <c r="J33" i="2"/>
  <c r="N30" i="2"/>
  <c r="N29" i="2"/>
  <c r="N28" i="2"/>
  <c r="N27" i="2"/>
  <c r="N26" i="2"/>
  <c r="N25" i="2"/>
  <c r="N24" i="2"/>
  <c r="N23" i="2"/>
  <c r="N22" i="2"/>
  <c r="M30" i="2"/>
  <c r="M29" i="2"/>
  <c r="M28" i="2"/>
  <c r="M27" i="2"/>
  <c r="M26" i="2"/>
  <c r="M25" i="2"/>
  <c r="M24" i="2"/>
  <c r="M23" i="2"/>
  <c r="M22" i="2"/>
  <c r="L30" i="2"/>
  <c r="K30" i="2"/>
  <c r="K29" i="2"/>
  <c r="K28" i="2"/>
  <c r="K27" i="2"/>
  <c r="K26" i="2"/>
  <c r="K25" i="2"/>
  <c r="K24" i="2"/>
  <c r="K23" i="2"/>
  <c r="K22" i="2"/>
  <c r="K21" i="2"/>
  <c r="J30" i="2"/>
  <c r="J29" i="2"/>
  <c r="J28" i="2"/>
  <c r="J27" i="2"/>
  <c r="J26" i="2"/>
  <c r="J25" i="2"/>
  <c r="J24" i="2"/>
  <c r="J23" i="2"/>
  <c r="J22" i="2"/>
  <c r="J21" i="2"/>
  <c r="N18" i="2"/>
  <c r="N17" i="2"/>
  <c r="N16" i="2"/>
  <c r="N15" i="2"/>
  <c r="N14" i="2"/>
  <c r="N13" i="2"/>
  <c r="L18" i="2"/>
  <c r="M18" i="2"/>
  <c r="M17" i="2"/>
  <c r="M16" i="2"/>
  <c r="M15" i="2"/>
  <c r="M14" i="2"/>
  <c r="M13" i="2"/>
  <c r="K18" i="2"/>
  <c r="K17" i="2"/>
  <c r="K16" i="2"/>
  <c r="K15" i="2"/>
  <c r="K14" i="2"/>
  <c r="K13" i="2"/>
  <c r="J18" i="2"/>
  <c r="J17" i="2"/>
  <c r="J16" i="2"/>
  <c r="J15" i="2"/>
  <c r="J14" i="2"/>
  <c r="J13" i="2"/>
  <c r="O14" i="2"/>
  <c r="G91" i="2" l="1"/>
  <c r="H73" i="2"/>
  <c r="K58" i="2"/>
  <c r="H58" i="2"/>
  <c r="Q143" i="2"/>
  <c r="L140" i="2"/>
  <c r="M140" i="2"/>
  <c r="N140" i="2"/>
  <c r="N146" i="2"/>
  <c r="J140" i="2"/>
  <c r="J146" i="2"/>
  <c r="M146" i="2"/>
  <c r="K140" i="2"/>
  <c r="K146" i="2"/>
  <c r="Q35" i="2"/>
  <c r="Q65" i="2"/>
  <c r="P267" i="2"/>
  <c r="P271" i="2"/>
  <c r="Q61" i="2"/>
  <c r="Q281" i="2"/>
  <c r="Q284" i="2"/>
  <c r="P65" i="2"/>
  <c r="P270" i="2"/>
  <c r="Q283" i="2"/>
  <c r="Q106" i="2"/>
  <c r="Q110" i="2"/>
  <c r="Q287" i="2"/>
  <c r="Q109" i="2"/>
  <c r="Q132" i="2"/>
  <c r="Q276" i="2"/>
  <c r="Q142" i="2"/>
  <c r="L91" i="2"/>
  <c r="Q131" i="2"/>
  <c r="P238" i="2"/>
  <c r="P246" i="2"/>
  <c r="P213" i="2"/>
  <c r="Q151" i="2"/>
  <c r="Q155" i="2"/>
  <c r="Q172" i="2"/>
  <c r="P290" i="2"/>
  <c r="P156" i="2"/>
  <c r="P175" i="2"/>
  <c r="P181" i="2"/>
  <c r="P185" i="2"/>
  <c r="P189" i="2"/>
  <c r="P193" i="2"/>
  <c r="P196" i="2"/>
  <c r="P200" i="2"/>
  <c r="P225" i="2"/>
  <c r="P287" i="2"/>
  <c r="P277" i="2"/>
  <c r="Q150" i="2"/>
  <c r="Q154" i="2"/>
  <c r="Q173" i="2"/>
  <c r="Q183" i="2"/>
  <c r="Q187" i="2"/>
  <c r="Q191" i="2"/>
  <c r="Q137" i="2"/>
  <c r="Q198" i="2"/>
  <c r="Q202" i="2"/>
  <c r="Q208" i="2"/>
  <c r="P274" i="2"/>
  <c r="P278" i="2"/>
  <c r="P289" i="2"/>
  <c r="P155" i="2"/>
  <c r="P159" i="2"/>
  <c r="P164" i="2"/>
  <c r="P168" i="2"/>
  <c r="P172" i="2"/>
  <c r="P174" i="2"/>
  <c r="Q227" i="2"/>
  <c r="P121" i="2"/>
  <c r="Q292" i="2"/>
  <c r="Q177" i="2"/>
  <c r="P167" i="2"/>
  <c r="P202" i="2"/>
  <c r="P208" i="2"/>
  <c r="P224" i="2"/>
  <c r="P235" i="2"/>
  <c r="Q115" i="2"/>
  <c r="Q119" i="2"/>
  <c r="Q123" i="2"/>
  <c r="P262" i="2"/>
  <c r="P35" i="2"/>
  <c r="P266" i="2"/>
  <c r="Q122" i="2"/>
  <c r="P276" i="2"/>
  <c r="P280" i="2"/>
  <c r="P142" i="2"/>
  <c r="P286" i="2"/>
  <c r="P291" i="2"/>
  <c r="Q179" i="2"/>
  <c r="Q186" i="2"/>
  <c r="Q194" i="2"/>
  <c r="Q201" i="2"/>
  <c r="P49" i="2"/>
  <c r="Q182" i="2"/>
  <c r="Q190" i="2"/>
  <c r="Q197" i="2"/>
  <c r="Q204" i="2"/>
  <c r="P17" i="2"/>
  <c r="P143" i="2"/>
  <c r="P52" i="2"/>
  <c r="P113" i="2"/>
  <c r="P125" i="2"/>
  <c r="P151" i="2"/>
  <c r="P137" i="2"/>
  <c r="Q174" i="2"/>
  <c r="Q158" i="2"/>
  <c r="P264" i="2"/>
  <c r="P284" i="2"/>
  <c r="P215" i="2"/>
  <c r="P236" i="2"/>
  <c r="P252" i="2"/>
  <c r="P272" i="2"/>
  <c r="Q97" i="2"/>
  <c r="P96" i="2"/>
  <c r="P240" i="2"/>
  <c r="P244" i="2"/>
  <c r="P257" i="2"/>
  <c r="P22" i="2"/>
  <c r="P95" i="2"/>
  <c r="Q101" i="2"/>
  <c r="Q114" i="2"/>
  <c r="Q118" i="2"/>
  <c r="Q127" i="2"/>
  <c r="P211" i="2"/>
  <c r="P231" i="2"/>
  <c r="Q17" i="2"/>
  <c r="P105" i="2"/>
  <c r="P117" i="2"/>
  <c r="P131" i="2"/>
  <c r="P150" i="2"/>
  <c r="P154" i="2"/>
  <c r="P158" i="2"/>
  <c r="P177" i="2"/>
  <c r="P183" i="2"/>
  <c r="P187" i="2"/>
  <c r="P191" i="2"/>
  <c r="P198" i="2"/>
  <c r="Q163" i="2"/>
  <c r="Q167" i="2"/>
  <c r="Q176" i="2"/>
  <c r="P176" i="2"/>
  <c r="P179" i="2"/>
  <c r="P182" i="2"/>
  <c r="P186" i="2"/>
  <c r="P190" i="2"/>
  <c r="P194" i="2"/>
  <c r="P197" i="2"/>
  <c r="P201" i="2"/>
  <c r="P204" i="2"/>
  <c r="P214" i="2"/>
  <c r="P269" i="2"/>
  <c r="P76" i="2"/>
  <c r="P87" i="2"/>
  <c r="Q96" i="2"/>
  <c r="P173" i="2"/>
  <c r="Q159" i="2"/>
  <c r="Q164" i="2"/>
  <c r="Q168" i="2"/>
  <c r="P228" i="2"/>
  <c r="P230" i="2"/>
  <c r="P292" i="2"/>
  <c r="P33" i="2"/>
  <c r="Q51" i="2"/>
  <c r="Q55" i="2"/>
  <c r="P56" i="2"/>
  <c r="P82" i="2"/>
  <c r="P163" i="2"/>
  <c r="Q149" i="2"/>
  <c r="P180" i="2"/>
  <c r="P184" i="2"/>
  <c r="P188" i="2"/>
  <c r="P192" i="2"/>
  <c r="P195" i="2"/>
  <c r="P199" i="2"/>
  <c r="P203" i="2"/>
  <c r="P216" i="2"/>
  <c r="Q218" i="2"/>
  <c r="Q226" i="2"/>
  <c r="Q230" i="2"/>
  <c r="Q254" i="2"/>
  <c r="P103" i="2"/>
  <c r="P107" i="2"/>
  <c r="P111" i="2"/>
  <c r="P115" i="2"/>
  <c r="P119" i="2"/>
  <c r="P123" i="2"/>
  <c r="P127" i="2"/>
  <c r="P133" i="2"/>
  <c r="P139" i="2"/>
  <c r="Q117" i="2"/>
  <c r="P102" i="2"/>
  <c r="P106" i="2"/>
  <c r="P110" i="2"/>
  <c r="P114" i="2"/>
  <c r="P118" i="2"/>
  <c r="P122" i="2"/>
  <c r="P126" i="2"/>
  <c r="P129" i="2"/>
  <c r="P132" i="2"/>
  <c r="P135" i="2"/>
  <c r="P153" i="2"/>
  <c r="P157" i="2"/>
  <c r="P162" i="2"/>
  <c r="P166" i="2"/>
  <c r="P152" i="2"/>
  <c r="P160" i="2"/>
  <c r="P165" i="2"/>
  <c r="P170" i="2"/>
  <c r="R170" i="2" s="1"/>
  <c r="P220" i="2"/>
  <c r="P232" i="2"/>
  <c r="P223" i="2"/>
  <c r="P227" i="2"/>
  <c r="P239" i="2"/>
  <c r="P243" i="2"/>
  <c r="P251" i="2"/>
  <c r="P255" i="2"/>
  <c r="P260" i="2"/>
  <c r="Q160" i="2"/>
  <c r="Q165" i="2"/>
  <c r="Q170" i="2"/>
  <c r="Q156" i="2"/>
  <c r="Q175" i="2"/>
  <c r="Q178" i="2"/>
  <c r="Q184" i="2"/>
  <c r="Q188" i="2"/>
  <c r="Q195" i="2"/>
  <c r="Q203" i="2"/>
  <c r="Q266" i="2"/>
  <c r="Q282" i="2"/>
  <c r="Q199" i="2"/>
  <c r="Q75" i="2"/>
  <c r="Q244" i="2"/>
  <c r="K217" i="2"/>
  <c r="Q217" i="2" s="1"/>
  <c r="P212" i="2"/>
  <c r="Q264" i="2"/>
  <c r="Q265" i="2"/>
  <c r="Q274" i="2"/>
  <c r="Q277" i="2"/>
  <c r="P282" i="2"/>
  <c r="Q285" i="2"/>
  <c r="Q286" i="2"/>
  <c r="Q289" i="2"/>
  <c r="P265" i="2"/>
  <c r="P279" i="2"/>
  <c r="P285" i="2"/>
  <c r="Q180" i="2"/>
  <c r="Q192" i="2"/>
  <c r="Q238" i="2"/>
  <c r="Q25" i="2"/>
  <c r="Q148" i="2"/>
  <c r="P219" i="2"/>
  <c r="M217" i="2"/>
  <c r="Q260" i="2"/>
  <c r="Q267" i="2"/>
  <c r="Q268" i="2"/>
  <c r="Q269" i="2"/>
  <c r="Q270" i="2"/>
  <c r="Q271" i="2"/>
  <c r="Q145" i="2"/>
  <c r="Q272" i="2"/>
  <c r="Q273" i="2"/>
  <c r="P273" i="2"/>
  <c r="Q278" i="2"/>
  <c r="Q279" i="2"/>
  <c r="P281" i="2"/>
  <c r="Q290" i="2"/>
  <c r="Q242" i="2"/>
  <c r="P51" i="2"/>
  <c r="P67" i="2"/>
  <c r="Q81" i="2"/>
  <c r="Q88" i="2"/>
  <c r="Q214" i="2"/>
  <c r="J217" i="2"/>
  <c r="Q211" i="2"/>
  <c r="P218" i="2"/>
  <c r="P222" i="2"/>
  <c r="P226" i="2"/>
  <c r="P234" i="2"/>
  <c r="P242" i="2"/>
  <c r="P254" i="2"/>
  <c r="Q229" i="2"/>
  <c r="Q262" i="2"/>
  <c r="P268" i="2"/>
  <c r="P145" i="2"/>
  <c r="Q275" i="2"/>
  <c r="Q280" i="2"/>
  <c r="Q291" i="2"/>
  <c r="P275" i="2"/>
  <c r="P283" i="2"/>
  <c r="Q257" i="2"/>
  <c r="Q213" i="2"/>
  <c r="Q221" i="2"/>
  <c r="Q233" i="2"/>
  <c r="Q237" i="2"/>
  <c r="Q241" i="2"/>
  <c r="P233" i="2"/>
  <c r="P241" i="2"/>
  <c r="P253" i="2"/>
  <c r="P229" i="2"/>
  <c r="P237" i="2"/>
  <c r="P245" i="2"/>
  <c r="Q253" i="2"/>
  <c r="Q225" i="2"/>
  <c r="Q245" i="2"/>
  <c r="P221" i="2"/>
  <c r="Q116" i="2"/>
  <c r="P149" i="2"/>
  <c r="Q12" i="2"/>
  <c r="P25" i="2"/>
  <c r="Q24" i="2"/>
  <c r="P26" i="2"/>
  <c r="P30" i="2"/>
  <c r="Q29" i="2"/>
  <c r="P44" i="2"/>
  <c r="P54" i="2"/>
  <c r="P83" i="2"/>
  <c r="Q76" i="2"/>
  <c r="Q87" i="2"/>
  <c r="Q181" i="2"/>
  <c r="Q185" i="2"/>
  <c r="Q189" i="2"/>
  <c r="Q193" i="2"/>
  <c r="Q196" i="2"/>
  <c r="Q200" i="2"/>
  <c r="Q157" i="2"/>
  <c r="P16" i="2"/>
  <c r="P18" i="2"/>
  <c r="Q22" i="2"/>
  <c r="P59" i="2"/>
  <c r="Q72" i="2"/>
  <c r="P72" i="2"/>
  <c r="P77" i="2"/>
  <c r="P81" i="2"/>
  <c r="P88" i="2"/>
  <c r="Q78" i="2"/>
  <c r="P97" i="2"/>
  <c r="P101" i="2"/>
  <c r="P120" i="2"/>
  <c r="P124" i="2"/>
  <c r="P128" i="2"/>
  <c r="Q152" i="2"/>
  <c r="P178" i="2"/>
  <c r="Q166" i="2"/>
  <c r="Q153" i="2"/>
  <c r="Q16" i="2"/>
  <c r="P14" i="2"/>
  <c r="Q39" i="2"/>
  <c r="P64" i="2"/>
  <c r="Q80" i="2"/>
  <c r="Q95" i="2"/>
  <c r="P148" i="2"/>
  <c r="Q162" i="2"/>
  <c r="Q171" i="2"/>
  <c r="P171" i="2"/>
  <c r="Q124" i="2"/>
  <c r="P116" i="2"/>
  <c r="Q128" i="2"/>
  <c r="Q74" i="2"/>
  <c r="Q14" i="2"/>
  <c r="Q44" i="2"/>
  <c r="P46" i="2"/>
  <c r="Q46" i="2"/>
  <c r="P55" i="2"/>
  <c r="Q59" i="2"/>
  <c r="P62" i="2"/>
  <c r="Q50" i="2"/>
  <c r="N58" i="2"/>
  <c r="Q58" i="2" s="1"/>
  <c r="Q64" i="2"/>
  <c r="P74" i="2"/>
  <c r="P78" i="2"/>
  <c r="P90" i="2"/>
  <c r="Q102" i="2"/>
  <c r="Q107" i="2"/>
  <c r="Q108" i="2"/>
  <c r="P109" i="2"/>
  <c r="Q111" i="2"/>
  <c r="Q112" i="2"/>
  <c r="Q120" i="2"/>
  <c r="Q125" i="2"/>
  <c r="Q133" i="2"/>
  <c r="Q26" i="2"/>
  <c r="Q23" i="2"/>
  <c r="Q67" i="2"/>
  <c r="P80" i="2"/>
  <c r="Q77" i="2"/>
  <c r="Q82" i="2"/>
  <c r="Q103" i="2"/>
  <c r="Q104" i="2"/>
  <c r="Q113" i="2"/>
  <c r="Q121" i="2"/>
  <c r="Q126" i="2"/>
  <c r="Q129" i="2"/>
  <c r="Q134" i="2"/>
  <c r="Q135" i="2"/>
  <c r="P61" i="2"/>
  <c r="Q52" i="2"/>
  <c r="Q56" i="2"/>
  <c r="Q105" i="2"/>
  <c r="Q130" i="2"/>
  <c r="Q139" i="2"/>
  <c r="P104" i="2"/>
  <c r="P108" i="2"/>
  <c r="P112" i="2"/>
  <c r="P130" i="2"/>
  <c r="P134" i="2"/>
  <c r="Q15" i="2"/>
  <c r="Q21" i="2"/>
  <c r="Q30" i="2"/>
  <c r="Q54" i="2"/>
  <c r="Q49" i="2"/>
  <c r="P50" i="2"/>
  <c r="M58" i="2"/>
  <c r="P75" i="2"/>
  <c r="P12" i="2"/>
  <c r="P21" i="2"/>
  <c r="P34" i="2"/>
  <c r="Q43" i="2"/>
  <c r="P43" i="2"/>
  <c r="J58" i="2"/>
  <c r="J73" i="2"/>
  <c r="J91" i="2" s="1"/>
  <c r="K73" i="2"/>
  <c r="K91" i="2" s="1"/>
  <c r="Q18" i="2"/>
  <c r="Q33" i="2"/>
  <c r="Q90" i="2"/>
  <c r="P39" i="2"/>
  <c r="Q53" i="2"/>
  <c r="Q57" i="2"/>
  <c r="M73" i="2"/>
  <c r="M91" i="2" s="1"/>
  <c r="N73" i="2"/>
  <c r="N91" i="2" s="1"/>
  <c r="Q94" i="2"/>
  <c r="Q93" i="2"/>
  <c r="P94" i="2"/>
  <c r="P93" i="2"/>
  <c r="Q79" i="2"/>
  <c r="P79" i="2"/>
  <c r="P71" i="2"/>
  <c r="Q83" i="2"/>
  <c r="Q71" i="2"/>
  <c r="Q62" i="2"/>
  <c r="P53" i="2"/>
  <c r="P57" i="2"/>
  <c r="Q42" i="2"/>
  <c r="Q34" i="2"/>
  <c r="Q27" i="2"/>
  <c r="P23" i="2"/>
  <c r="P27" i="2"/>
  <c r="P29" i="2"/>
  <c r="P24" i="2"/>
  <c r="P28" i="2"/>
  <c r="Q28" i="2"/>
  <c r="Q13" i="2"/>
  <c r="P15" i="2"/>
  <c r="P13" i="2"/>
  <c r="Q146" i="2" l="1"/>
  <c r="Q140" i="2"/>
  <c r="R146" i="2"/>
  <c r="P146" i="2"/>
  <c r="R140" i="2"/>
  <c r="P140" i="2"/>
  <c r="P217" i="2"/>
  <c r="P58" i="2"/>
  <c r="Q73" i="2"/>
  <c r="Q91" i="2" s="1"/>
  <c r="P73" i="2"/>
  <c r="D296" i="2"/>
  <c r="G294" i="2"/>
  <c r="M294" i="2"/>
  <c r="O294" i="2"/>
  <c r="G258" i="2"/>
  <c r="O258" i="2"/>
  <c r="H258" i="2"/>
  <c r="G209" i="2"/>
  <c r="H209" i="2"/>
  <c r="O98" i="2"/>
  <c r="I98" i="2"/>
  <c r="H98" i="2"/>
  <c r="G98" i="2"/>
  <c r="N98" i="2"/>
  <c r="M98" i="2"/>
  <c r="J98" i="2"/>
  <c r="G68" i="2"/>
  <c r="O68" i="2"/>
  <c r="H68" i="2"/>
  <c r="K68" i="2"/>
  <c r="J47" i="2"/>
  <c r="I47" i="2"/>
  <c r="H47" i="2"/>
  <c r="G47" i="2"/>
  <c r="L47" i="2"/>
  <c r="N47" i="2"/>
  <c r="M47" i="2"/>
  <c r="O40" i="2"/>
  <c r="N40" i="2"/>
  <c r="H40" i="2"/>
  <c r="G40" i="2"/>
  <c r="M40" i="2"/>
  <c r="L40" i="2"/>
  <c r="K40" i="2"/>
  <c r="J40" i="2"/>
  <c r="O31" i="2"/>
  <c r="H31" i="2"/>
  <c r="G31" i="2"/>
  <c r="M31" i="2"/>
  <c r="L31" i="2"/>
  <c r="K31" i="2"/>
  <c r="J31" i="2"/>
  <c r="M19" i="2"/>
  <c r="I19" i="2"/>
  <c r="H19" i="2"/>
  <c r="G19" i="2"/>
  <c r="L19" i="2"/>
  <c r="O19" i="2"/>
  <c r="A13" i="2"/>
  <c r="Q19" i="2"/>
  <c r="N19" i="2"/>
  <c r="K19" i="2"/>
  <c r="G295" i="2" l="1"/>
  <c r="P91" i="2"/>
  <c r="R91" i="2"/>
  <c r="P19" i="2"/>
  <c r="R19" i="2"/>
  <c r="I68" i="2"/>
  <c r="O47" i="2"/>
  <c r="Q68" i="2"/>
  <c r="L98" i="2"/>
  <c r="N31" i="2"/>
  <c r="J68" i="2"/>
  <c r="L68" i="2"/>
  <c r="L258" i="2"/>
  <c r="A14" i="2"/>
  <c r="I31" i="2"/>
  <c r="N209" i="2"/>
  <c r="Q40" i="2"/>
  <c r="I40" i="2"/>
  <c r="P68" i="2"/>
  <c r="J19" i="2"/>
  <c r="Q31" i="2"/>
  <c r="K47" i="2"/>
  <c r="M68" i="2"/>
  <c r="N68" i="2"/>
  <c r="K209" i="2"/>
  <c r="R68" i="2"/>
  <c r="K98" i="2"/>
  <c r="J209" i="2"/>
  <c r="O209" i="2"/>
  <c r="J258" i="2"/>
  <c r="H294" i="2"/>
  <c r="H295" i="2" s="1"/>
  <c r="J294" i="2"/>
  <c r="L209" i="2"/>
  <c r="K258" i="2"/>
  <c r="M209" i="2"/>
  <c r="Q258" i="2"/>
  <c r="K294" i="2"/>
  <c r="I258" i="2"/>
  <c r="L294" i="2"/>
  <c r="I294" i="2"/>
  <c r="I209" i="2"/>
  <c r="N258" i="2"/>
  <c r="R258" i="2"/>
  <c r="Q294" i="2"/>
  <c r="M258" i="2"/>
  <c r="N294" i="2"/>
  <c r="A15" i="2" l="1"/>
  <c r="A16" i="2" s="1"/>
  <c r="A17" i="2" s="1"/>
  <c r="A18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3" i="2" s="1"/>
  <c r="A34" i="2" s="1"/>
  <c r="A35" i="2" s="1"/>
  <c r="A36" i="2" s="1"/>
  <c r="L295" i="2"/>
  <c r="N295" i="2"/>
  <c r="M295" i="2"/>
  <c r="O295" i="2"/>
  <c r="K295" i="2"/>
  <c r="I295" i="2"/>
  <c r="J295" i="2"/>
  <c r="Q209" i="2"/>
  <c r="P258" i="2"/>
  <c r="R209" i="2"/>
  <c r="P209" i="2"/>
  <c r="Q98" i="2"/>
  <c r="P47" i="2"/>
  <c r="R47" i="2"/>
  <c r="P294" i="2"/>
  <c r="R294" i="2"/>
  <c r="R40" i="2"/>
  <c r="P40" i="2"/>
  <c r="R31" i="2"/>
  <c r="P31" i="2"/>
  <c r="Q47" i="2"/>
  <c r="R98" i="2"/>
  <c r="P98" i="2"/>
  <c r="A37" i="2" l="1"/>
  <c r="A38" i="2" s="1"/>
  <c r="A39" i="2" s="1"/>
  <c r="A42" i="2" s="1"/>
  <c r="A43" i="2" s="1"/>
  <c r="A44" i="2" s="1"/>
  <c r="A45" i="2" s="1"/>
  <c r="A46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P295" i="2"/>
  <c r="Q295" i="2"/>
  <c r="R295" i="2"/>
  <c r="A60" i="2" l="1"/>
  <c r="A61" i="2" s="1"/>
  <c r="A62" i="2" s="1"/>
  <c r="A63" i="2" s="1"/>
  <c r="A64" i="2" s="1"/>
  <c r="A65" i="2" s="1"/>
  <c r="A66" i="2" s="1"/>
  <c r="A67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l="1"/>
  <c r="A90" i="2" s="1"/>
  <c r="A93" i="2" s="1"/>
  <c r="A94" i="2" s="1"/>
  <c r="A95" i="2" s="1"/>
  <c r="A96" i="2" s="1"/>
  <c r="A97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42" i="2" s="1"/>
  <c r="A143" i="2" l="1"/>
  <c r="A144" i="2" s="1"/>
  <c r="A145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l="1"/>
  <c r="A174" i="2" s="1"/>
  <c r="A175" i="2" s="1"/>
  <c r="A176" i="2" s="1"/>
  <c r="A177" i="2" s="1"/>
  <c r="A178" i="2" s="1"/>
  <c r="A179" i="2" s="1"/>
  <c r="A180" i="2" l="1"/>
  <c r="A181" i="2" s="1"/>
  <c r="A182" i="2" l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l="1"/>
  <c r="A196" i="2" s="1"/>
  <c r="A197" i="2" s="1"/>
  <c r="A198" i="2" s="1"/>
  <c r="A199" i="2" s="1"/>
  <c r="A200" i="2" s="1"/>
  <c r="A201" i="2" s="1"/>
  <c r="A202" i="2" s="1"/>
  <c r="A203" i="2" s="1"/>
  <c r="A204" i="2" s="1"/>
  <c r="A205" i="2" l="1"/>
  <c r="A206" i="2" l="1"/>
  <c r="A207" i="2" s="1"/>
  <c r="A208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7" i="2" s="1"/>
</calcChain>
</file>

<file path=xl/sharedStrings.xml><?xml version="1.0" encoding="utf-8"?>
<sst xmlns="http://schemas.openxmlformats.org/spreadsheetml/2006/main" count="1352" uniqueCount="456">
  <si>
    <t xml:space="preserve">Tesorería de la Seguridad Social </t>
  </si>
  <si>
    <t xml:space="preserve">Reg. No. </t>
  </si>
  <si>
    <t>Nombre</t>
  </si>
  <si>
    <t>Sexo</t>
  </si>
  <si>
    <t>Departamento</t>
  </si>
  <si>
    <t xml:space="preserve">Función </t>
  </si>
  <si>
    <t>Estatus</t>
  </si>
  <si>
    <t>Sueldo Bruto (RD$)</t>
  </si>
  <si>
    <t>Regalia 
Pascual
(RD$)</t>
  </si>
  <si>
    <t>IS/R              (Ley 11-92)     (1*)</t>
  </si>
  <si>
    <t>Seguridad Social (LEY 87-01)</t>
  </si>
  <si>
    <t>Total Retenciones y Aportes</t>
  </si>
  <si>
    <t>Sueldo Neto (RD$)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</si>
  <si>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</si>
  <si>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</si>
  <si>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</si>
  <si>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</si>
  <si>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</si>
  <si>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</si>
  <si>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</si>
  <si>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</si>
  <si>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</si>
  <si>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</si>
  <si>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                                                                        </t>
  </si>
  <si>
    <t>DIRECCION DE RECURSOS HUMANOS</t>
  </si>
  <si>
    <t>SUB-TOTAL</t>
  </si>
  <si>
    <t>DIRECCION DE PLANIFICACION Y DESARROLLO</t>
  </si>
  <si>
    <t>DEPARTAMENTO DE CONTROL Y ANALISIS DE LAS OPERACIONES</t>
  </si>
  <si>
    <t>DIRECCION FINANCIERA</t>
  </si>
  <si>
    <t>DIRECCION JURIDICA</t>
  </si>
  <si>
    <t xml:space="preserve">DEPARTAMENTO DE COMUNICACIONES </t>
  </si>
  <si>
    <t>DIRECCION ADMINISTRATIVA</t>
  </si>
  <si>
    <t>DIRECCION DE SERVICIOS</t>
  </si>
  <si>
    <t>DIRECCION DE FISCALIZACION EXTERNA</t>
  </si>
  <si>
    <t>DIRECCION DE TECNOLOGIAS DE LA INFORMACION Y COMUNICACION</t>
  </si>
  <si>
    <t>TOTAL GENERAL</t>
  </si>
  <si>
    <t xml:space="preserve">                Preparado Por:                                                      Aprobado por:                                                  Aprobado por:</t>
  </si>
  <si>
    <t>Observaciones:</t>
  </si>
  <si>
    <t xml:space="preserve"> </t>
  </si>
  <si>
    <t xml:space="preserve">   (1*) Deducción directa en declaración ISR empleados del SUIRPLUS. Rentas hasta RD$416,220.00 estan exentas.</t>
  </si>
  <si>
    <t xml:space="preserve">         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</si>
  <si>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</si>
  <si>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</si>
  <si>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Nómina de Sueldos Empleados Fijos-Santo Domingo  </t>
  </si>
  <si>
    <t xml:space="preserve"> Jose Israel Del Orbe </t>
  </si>
  <si>
    <t xml:space="preserve">           Pilar Peña                                                            </t>
  </si>
  <si>
    <t xml:space="preserve">    Directora de Recursos Humanos                                     Director de Finanzas                           </t>
  </si>
  <si>
    <t xml:space="preserve">   (4*) Deducción directa declaración TSS del SUIRPLUS por registro de dependientes adicionales al SDSS. RD$1,715.46 por cada dependiente adicional registrado.</t>
  </si>
  <si>
    <t>HENRY SAHDALA DUMIT</t>
  </si>
  <si>
    <t>Masculino</t>
  </si>
  <si>
    <t>GERENCIA</t>
  </si>
  <si>
    <t>TESORERO</t>
  </si>
  <si>
    <t>FIJO</t>
  </si>
  <si>
    <t>YVONNE RAMONA NUÑEZ GARCIA</t>
  </si>
  <si>
    <t>Femenino</t>
  </si>
  <si>
    <t>ENCARGADO (A) DEPARTAMENTO DE FISCALIZACIÓN INTERNA</t>
  </si>
  <si>
    <t>Carrera Administrativa</t>
  </si>
  <si>
    <t>JENNIFER GOMEZ LINARES</t>
  </si>
  <si>
    <t>ENCARGADA DEPTO. DE ACCESO A LA INFORMACION PUBLICA</t>
  </si>
  <si>
    <t>De Confianza</t>
  </si>
  <si>
    <t>MARIA ISABEL ALTAGRACIA MARION LANDAIS DE CASTRO</t>
  </si>
  <si>
    <t>SECRETARIA EJECUTIVA</t>
  </si>
  <si>
    <t>JUANA NATIVIDAD QUEZADA ROSARIO</t>
  </si>
  <si>
    <t>ANA SILVIA ABREU MONEGRO</t>
  </si>
  <si>
    <t>FISCALIZADOR (A) INTERNO</t>
  </si>
  <si>
    <t>RAMONA ESPINAL SOLIS</t>
  </si>
  <si>
    <t>Estatuto Simplificado</t>
  </si>
  <si>
    <t>MARIA DEL PILAR PENA GARCIA</t>
  </si>
  <si>
    <t>DIRECTOR (A) RECURSOS HUMANOS</t>
  </si>
  <si>
    <t>LETICIA CAROLINA PICCIRILLO STERLING</t>
  </si>
  <si>
    <t>ENCARGADO (A) DEPARTAMENTO DE ORGANIZACIÓN DE TRABAJO Y COMPENSACIÓN.</t>
  </si>
  <si>
    <t>WILMA NAVIL RODRIGUEZ MENA</t>
  </si>
  <si>
    <t>ENCARGADO(A)  DEPTO. DE EVALUACION DE DESEMPEÑO Y CAPACITACION</t>
  </si>
  <si>
    <t>ANA LIDIA PEREZ FRANCO</t>
  </si>
  <si>
    <t>TECNICO DE RECURSOS HUMANOS</t>
  </si>
  <si>
    <t>ROSANNA MARIA MATOS CRISOSTOMO</t>
  </si>
  <si>
    <t>ANALISTA DE RECURSOS HUMANOS</t>
  </si>
  <si>
    <t>SULSIRIS DE PAULA BURET</t>
  </si>
  <si>
    <t>ANALISTA DE REGISTRO, CONTROL Y NÓMINAS</t>
  </si>
  <si>
    <t>KAREN JOSE CARRASCO</t>
  </si>
  <si>
    <t>SCHERYL ALCÁNTARA MARTÍNEZ</t>
  </si>
  <si>
    <t>MASSIEL BRITO CACERES</t>
  </si>
  <si>
    <t>TECNICO DE RECURSOS HUMANOS (INTERINO)</t>
  </si>
  <si>
    <t>CLERIDA BEATA CASADO ARIAS</t>
  </si>
  <si>
    <t>AUXILIAR ADMINISTRATIVO</t>
  </si>
  <si>
    <t>LAURA PATRICIA HERNANDEZ CABRERA</t>
  </si>
  <si>
    <t>DIRECTOR (A) DE PLANIFICACION Y DESARROLLO</t>
  </si>
  <si>
    <t>OSCAR ALBERTO SANTANA MATOS</t>
  </si>
  <si>
    <t>JOHANNY MERCEDES SALCEDO DE LOS SANTOS</t>
  </si>
  <si>
    <t>ANALISTA DE PLANIFICACION</t>
  </si>
  <si>
    <t>MARGARITA FELIZ FELIZ</t>
  </si>
  <si>
    <t>GLENNYS ROSA MELO MATOS</t>
  </si>
  <si>
    <t>JAZMIN UCETA PEREZ</t>
  </si>
  <si>
    <t>ENCARGADO (A) DEPARTAMENTO DE CONTROL Y ANALISIS DE LAS OPERACIONES</t>
  </si>
  <si>
    <t>BERQUIS ARELIS GUZMAN GUZMAN</t>
  </si>
  <si>
    <t>ANALISTA DE CONTROL Y OPERACIONES</t>
  </si>
  <si>
    <t>PAOLA IBET VENTURA PEÑA</t>
  </si>
  <si>
    <t>EUCLIDES DE OLEO OGANDO</t>
  </si>
  <si>
    <t>JOSE ISRAEL DEL ORBE ANTONIO</t>
  </si>
  <si>
    <t>DIRECTOR (A) DE FINANZAS</t>
  </si>
  <si>
    <t>BIANKA PAULINA PERALTA CONTRERAS</t>
  </si>
  <si>
    <t>ENC. DPTO. CONTAB.</t>
  </si>
  <si>
    <t>ENCARGADO (A) DEP. DE CONCILIACION</t>
  </si>
  <si>
    <t>CLAUDIA MOTA JIMENEZ</t>
  </si>
  <si>
    <t>ENC. DEPARTAMENTO CONTABILIDAD DEL SUIR</t>
  </si>
  <si>
    <t>BIOSAITY LORENZO GUZMAN</t>
  </si>
  <si>
    <t>ELIZABETH RODRIGUEZ GOMEZ</t>
  </si>
  <si>
    <t>MARICELA ARAUJO MORA</t>
  </si>
  <si>
    <t>KENIA MARTINEZ BEREGUETE</t>
  </si>
  <si>
    <t>CONTADOR (A)</t>
  </si>
  <si>
    <t>ANGELA DOLORES SANTANA GONZALEZ</t>
  </si>
  <si>
    <t>JORGE RAFAEL KOURIE DICKSON</t>
  </si>
  <si>
    <t>ENC. DIVISIÓN DE INVERSIONES (INTERINO)</t>
  </si>
  <si>
    <t>WANDA CAROLINA PEREZ MEJIA</t>
  </si>
  <si>
    <t>PATRICIA ALESANDRA PARRAS VICENTE</t>
  </si>
  <si>
    <t>ANALISTA DE CONCILIACION BANCARIA</t>
  </si>
  <si>
    <t>JOHANNI PANIAGUA DE LA CRUZ</t>
  </si>
  <si>
    <t>ESKARLINA CHALAS SOLANO</t>
  </si>
  <si>
    <t>KARINA VALDEZ UBRI</t>
  </si>
  <si>
    <t xml:space="preserve">ANGEL DAVID ROSARIO CARELA </t>
  </si>
  <si>
    <t>RAQUEL ARACELIS GRANVILLE SOLANO</t>
  </si>
  <si>
    <t>ENCARGADA DIV. DE COBROS</t>
  </si>
  <si>
    <t>EMERSON YSRAEL CALCAÑO CASTILLO</t>
  </si>
  <si>
    <t>ENC. DEPTO. DE LITIGACIÓN</t>
  </si>
  <si>
    <t>ARLIN YAJAIRA MERCEDES VILLA</t>
  </si>
  <si>
    <t>ENC. DEPARTAMENTO ELABORACIÓN DOCUMENTOS LEGALES (INTERINO)</t>
  </si>
  <si>
    <t>LUCILA FERMIN DE LA CRUZ</t>
  </si>
  <si>
    <t xml:space="preserve">ABOGADO (A) </t>
  </si>
  <si>
    <t>NELSON MAYOBANEX SOLER MENDEZ</t>
  </si>
  <si>
    <t>ISABEL RAMIREZ MARTE</t>
  </si>
  <si>
    <t>PARALEGAL</t>
  </si>
  <si>
    <t>KATHERINNE GUANTE SISA</t>
  </si>
  <si>
    <t>GEISA LIDIA CASTRO ENCARNACION</t>
  </si>
  <si>
    <t xml:space="preserve">GESTOR DE COBROS </t>
  </si>
  <si>
    <t>DARLENY VASQUEZ ROJAS</t>
  </si>
  <si>
    <t>OSCAR ARIEL ABREU GROSS</t>
  </si>
  <si>
    <t>LEONELY SANCHEZ CACERES</t>
  </si>
  <si>
    <t>EBELIN ELIZABETH VIZCAINO SANCHEZ</t>
  </si>
  <si>
    <t>BRAYAN ONEIL ADAMES PEREZ</t>
  </si>
  <si>
    <t>NEFER ALYSSA IVETTE PAULINO COBLES</t>
  </si>
  <si>
    <t>MILAGROS MARTINA GOMEZ CADENA</t>
  </si>
  <si>
    <t>MARIA TERESA DE LOS SANTOS SENA</t>
  </si>
  <si>
    <t>DEPARTAMENTO DE COMUNICACIONES</t>
  </si>
  <si>
    <t>ENC. DEPTO. DE COMUNICACIONES</t>
  </si>
  <si>
    <t xml:space="preserve">Carrera Administrativa </t>
  </si>
  <si>
    <t>ANA MIGUELINA MEJIA</t>
  </si>
  <si>
    <t>KATIUSKA MARIA DIAZ SENCION</t>
  </si>
  <si>
    <t>ELIAN GENAO PEREZ</t>
  </si>
  <si>
    <t>GESTOR DE REDES SOCIALES</t>
  </si>
  <si>
    <t>ANA ALEJANDRA VARGAS CASTILLO</t>
  </si>
  <si>
    <t>DISEÑADOR (A) GRAFICO</t>
  </si>
  <si>
    <t>MARINA INES FIALLO CABRAL</t>
  </si>
  <si>
    <t>DIRECTORA ADMINISTRATIVA</t>
  </si>
  <si>
    <t>ROSA ELIZABETH NUÑEZ FERNANDEZ</t>
  </si>
  <si>
    <t>ENCARGADO (A) DEP. COMPRAS Y CONTRATACIONES</t>
  </si>
  <si>
    <t>MIRIAM JULENNY RUIZ DE LA ROSA</t>
  </si>
  <si>
    <t>ENCARGADO (A) DEP. SERVICIOS GENERALES</t>
  </si>
  <si>
    <t>LEISSA MARGARITA VARGAS ROSARIO</t>
  </si>
  <si>
    <t>ENCARGADO DIVISION DE GESTION DOCUMENTAL</t>
  </si>
  <si>
    <t>EDUARDO JOSE PIMENTEL PEÑA</t>
  </si>
  <si>
    <t>ENCARGADO SECCION ALMACEN Y SUMINISTRO</t>
  </si>
  <si>
    <t>ISIDRO MARTE GUZMAN</t>
  </si>
  <si>
    <t>ENCARGADO SECCION MANTENIMIENTO Y MAYORDOMIA</t>
  </si>
  <si>
    <t>ARGENIS ERNESTO GENAO GUZMAN</t>
  </si>
  <si>
    <t>SUPERVISOR (A)  DE DIGITALIZACION</t>
  </si>
  <si>
    <t>JERSON TEJADA RODRIGUEZ</t>
  </si>
  <si>
    <t>AYUDANTE DE MANTENIMIENTO</t>
  </si>
  <si>
    <t>EVELYN GUADALUPE PEREZ</t>
  </si>
  <si>
    <t>ENC. SECCIÓN DE CORRESPONDIENCIA (INTERINO)</t>
  </si>
  <si>
    <t>ISAIRA SOTO SANCHEZ</t>
  </si>
  <si>
    <t>ANALISTA DE COMPRAS Y CONTRATACIONES (INTERINO)</t>
  </si>
  <si>
    <t>LISMARY MABEL FERNANDEZ MARTINEZ</t>
  </si>
  <si>
    <t xml:space="preserve">AUXILIAR ADMINISTRATIVO </t>
  </si>
  <si>
    <t>ARMANDO ANTONIO REYES POLANCO</t>
  </si>
  <si>
    <t>MENSAJERO EXTERNO</t>
  </si>
  <si>
    <t>JUAN PABLO AGUAS VIVAS</t>
  </si>
  <si>
    <t xml:space="preserve">MENSAJERO INTERNO </t>
  </si>
  <si>
    <t>CARLOS AGUERO MORALES</t>
  </si>
  <si>
    <t>CHOFER I</t>
  </si>
  <si>
    <t>JOAN GABRIEL MARTINEZ MARTE</t>
  </si>
  <si>
    <t>MIGUEL ANGEL DORVILLE ROJA</t>
  </si>
  <si>
    <t xml:space="preserve"> MIGUEL ANGEL DE LA CRUZ SOSA </t>
  </si>
  <si>
    <t>Dirección Administrativa</t>
  </si>
  <si>
    <t>DIGITALIZADOR</t>
  </si>
  <si>
    <t xml:space="preserve"> JULISSA PACHECO SANTANA </t>
  </si>
  <si>
    <t>JONATHAN MIGUEL BENITEZ PEGUERO</t>
  </si>
  <si>
    <t>EDDY MONTERO FLORES</t>
  </si>
  <si>
    <t>TECNICO EN REFRIGERACIÓN</t>
  </si>
  <si>
    <t>PAMELA GUERRERO MIRANDA</t>
  </si>
  <si>
    <t>CRISTOPHER ENCARNACION MONTERO</t>
  </si>
  <si>
    <t>MARINO EZEQUIEL ROSARIO FLORENTINO</t>
  </si>
  <si>
    <t>NALDA YALINA LIZARDO ZORRILLA</t>
  </si>
  <si>
    <t>ASESOR (A)</t>
  </si>
  <si>
    <t>YANEIRY ANDREA BAEZ BONIFACIO</t>
  </si>
  <si>
    <t>AUXILIAR ADMINISTRATIVO (A)</t>
  </si>
  <si>
    <t>ANTONIO MORENO MORENO</t>
  </si>
  <si>
    <t>SAHONY ANYELINE SANTANA OSORIA</t>
  </si>
  <si>
    <t>RECEPCIONISTA</t>
  </si>
  <si>
    <t>ALEX HAROLL DISHMEY PEREZ</t>
  </si>
  <si>
    <t>YISEL MARIA SUERO DE JESUS</t>
  </si>
  <si>
    <t>NANCY MELODY IMBERT MARTINEZ</t>
  </si>
  <si>
    <t>ANALISTA DE COMPRAS Y CONTRATACIONES</t>
  </si>
  <si>
    <t>JOCHY ALBERTO PADILLA MENDEZ</t>
  </si>
  <si>
    <t>MICHAEL JAVIER DE LA ROSA GARCIA</t>
  </si>
  <si>
    <t>WANDERSSON JOSE BATISTA MARTE</t>
  </si>
  <si>
    <t>JOHAN ENRIQUE SANDOVAL</t>
  </si>
  <si>
    <t>CARLOS JAVIER RODRIGUEZ MARTINEZ</t>
  </si>
  <si>
    <t>SAHADIA ERCILIA CRUZ ABREU</t>
  </si>
  <si>
    <t>DIRECTOR (A) DE SERVICIOS</t>
  </si>
  <si>
    <t>YOLANDA E DEL C DE JS BEJARAN CRUZ</t>
  </si>
  <si>
    <t>ENCARGADO (A) DIVISIÓN DE SERVICIOS GUBERNAMENTALES</t>
  </si>
  <si>
    <t>ANA MILDRED SUARDY GONZALEZ</t>
  </si>
  <si>
    <t>SUPERVISOR (A) DE SERVICIOS AL USUARIO</t>
  </si>
  <si>
    <t>MAYRA ALTAGRACIA NUÑEZ DIAZ</t>
  </si>
  <si>
    <t>VICTORIA ALICIA LUGO DE SANTANA</t>
  </si>
  <si>
    <t>SUPERVISOR (A) CENTRO DE ASISTENCIA AL USUARIO</t>
  </si>
  <si>
    <t>RINA HUBER REYES</t>
  </si>
  <si>
    <t>LILLIAM ALTAGRACIA PANIAGUA ESPIRITU</t>
  </si>
  <si>
    <t>ANALISTA DE TRAMITES Y GESTION DE SERVICIOS</t>
  </si>
  <si>
    <t>CARLA YARITZA DE LA ROSA VARGAS</t>
  </si>
  <si>
    <t>ANALISTA CUENTAS GUBERNAMENTALES</t>
  </si>
  <si>
    <t>LORIANNY ESTEFANI PLASENCIA SUERO</t>
  </si>
  <si>
    <t>LUCIA YUDELKA CANDELARIO DURAN</t>
  </si>
  <si>
    <t>MARCIA MARIA MEJIA ARACENA</t>
  </si>
  <si>
    <t>OPERADOR CENTRO DE ASISTENCIA AL USUARIO</t>
  </si>
  <si>
    <t>MIRLA ANABELL CORDERO GONZALEZ</t>
  </si>
  <si>
    <t xml:space="preserve">GESTOR DE TRAMITES Y SERVICIOS </t>
  </si>
  <si>
    <t>DHARIANA ELIZABETH ALECON QUEZADA</t>
  </si>
  <si>
    <t>AUXILIAR DE TRAMITES Y GESTION DE SERVICIOS</t>
  </si>
  <si>
    <t>NIRSA JOSELA SENA TRINIDAD</t>
  </si>
  <si>
    <t>AUXILIAR DE SERVICIOS GUBERNAMENTALES</t>
  </si>
  <si>
    <t>MAYELIN DESIRE CASTILLO CARO</t>
  </si>
  <si>
    <t>RICHARD ALFREDO LION TEJADA</t>
  </si>
  <si>
    <t>MARELINE GISSEL RAMÍREZ TEJERA</t>
  </si>
  <si>
    <t>EUNICE ELIZABETH SANTOS RODRIGUEZ</t>
  </si>
  <si>
    <t>JENNIFER LUISANNA ORTEGA SANCHEZ</t>
  </si>
  <si>
    <t>HECTOR ANDRES ORTIZ CONTRERAS</t>
  </si>
  <si>
    <t>ENMANUEL MANZUETA CALCAÑO</t>
  </si>
  <si>
    <t>AUXIILIAR DE TRÁMITES Y GESTIÓN DE SERVICIOS</t>
  </si>
  <si>
    <t>GISSELL JAZMIN MARTINEZ PANTALEON</t>
  </si>
  <si>
    <t>ANALISTA DE CAPACITACIÓN EXTERNA (INTERINO)</t>
  </si>
  <si>
    <t>YESEBEL CORDERO HENRIQUEZ</t>
  </si>
  <si>
    <t>ENDRINA YELIXA FELIZ HERRERA</t>
  </si>
  <si>
    <t>ANALISTA DE SISTEMA DE SOFTWARE</t>
  </si>
  <si>
    <t>MAYRENI ALEXANDRA MENDEZ RODRIGUEZ</t>
  </si>
  <si>
    <t>LUZ DEL CARMEN MEJIA</t>
  </si>
  <si>
    <t>ANEURY CUESTA PIÑA</t>
  </si>
  <si>
    <t>MELISSA MARIA PEÑA DE LA CRUZ</t>
  </si>
  <si>
    <t>ALEXANDRA MARIA ARIAS SUAREZ</t>
  </si>
  <si>
    <t>YAMEL LEONOR PANIAGUA GRULLON</t>
  </si>
  <si>
    <t>COORDINADORA DE SERVICIOS</t>
  </si>
  <si>
    <t>LORENDY ROMERO JIMENEZ</t>
  </si>
  <si>
    <t>DIANA CHRISMELY MATIAS JAQUEZ</t>
  </si>
  <si>
    <t>ADA YASMEIDY BURGOS SANTOS</t>
  </si>
  <si>
    <t>CARLOS ELIACIM REYES MATOS</t>
  </si>
  <si>
    <t>DANIULKA ALEXANDRA MEJIA CONTRERAS</t>
  </si>
  <si>
    <t>JHONNY JESUS REYES</t>
  </si>
  <si>
    <t>BRITANNY ODETTE MARTE BRAVO</t>
  </si>
  <si>
    <t>DAVID PAULINO</t>
  </si>
  <si>
    <t>FRANCISCO JAVIER CASTRO LORA</t>
  </si>
  <si>
    <t>JOHANNA MASSIEL RIVAS PAULINO</t>
  </si>
  <si>
    <t>MONITOR DE SERVICIOS</t>
  </si>
  <si>
    <t>YUJEIDI VANESSA PEREZ ZABALA</t>
  </si>
  <si>
    <t>DANNERY MARTINEZ MERCEDES</t>
  </si>
  <si>
    <t>STEPHANIE MERCEDES DIAZ NOVAS</t>
  </si>
  <si>
    <t>LISBETH MEJIA DEL ROSARIO</t>
  </si>
  <si>
    <t>SOFIA ADALY RAMIREZ PEREZ</t>
  </si>
  <si>
    <t>ARIANNI MORENO BELTRE</t>
  </si>
  <si>
    <t>SAUL ARISMENDI PEREZ JIMENEZ</t>
  </si>
  <si>
    <t>JUAN RAMON PEREZ OSORIA</t>
  </si>
  <si>
    <t>CAMILA SANTIAGO SANCHEZ</t>
  </si>
  <si>
    <t>MABEL MILEDY GARCIA BELTRE</t>
  </si>
  <si>
    <t>ANDRY MARIA GOMEZ SOLIS</t>
  </si>
  <si>
    <t>IVET DARIANY MARQUEZ ALIES</t>
  </si>
  <si>
    <t>IVAN EDUARDO ROJAS HENRIQUEZ</t>
  </si>
  <si>
    <t>ALEXANDER MANUEL PEÑA JIMENEZ</t>
  </si>
  <si>
    <t>BICRI YULIANNY RODRIGUEZ FELIPE</t>
  </si>
  <si>
    <t>DANIELA OVIEDO BARIAS</t>
  </si>
  <si>
    <t>JULIA CRISTIANA ALBERTY CREALES</t>
  </si>
  <si>
    <t>DIRECTOR (A) FISCALIZACIÓN EXTERNA</t>
  </si>
  <si>
    <t>JULIO ANTONIO FELIZ RAMIREZ</t>
  </si>
  <si>
    <t>ROBERTO MANUEL RODRIGUEZ CASTILLO</t>
  </si>
  <si>
    <t>ARSENILIA BAUTISTA ALCANTARA</t>
  </si>
  <si>
    <t>FELIX ANTONIO GUZMAN RODRIGUEZ</t>
  </si>
  <si>
    <t>DIOGENES ANTONIO QUI ONES AMPARO</t>
  </si>
  <si>
    <t>ENC. DEPTO. DE CUMPLIMIENTO DE EMPLEADORES (INTERINO)</t>
  </si>
  <si>
    <t>LEIDY FRANK SANCHEZ OVIEDO</t>
  </si>
  <si>
    <t>INGRID MIOSOTTIS ROSARIO RIVERA</t>
  </si>
  <si>
    <t>YADIRA AMARILIS ABREU UREÑA</t>
  </si>
  <si>
    <t>SUPERVISOR DE FISCALIZACION EXTERNA (INTERINO)</t>
  </si>
  <si>
    <t>JUAN CARLOS BISONO RAMOS</t>
  </si>
  <si>
    <t>KENIA ALTAGRACIA DIAZ ALMONTE</t>
  </si>
  <si>
    <t>VANESSA AIMEE PEÑA MEJIA</t>
  </si>
  <si>
    <t>FISCALIZADOR DE SEGURIDAD SOCIAL</t>
  </si>
  <si>
    <t>FLORY BARBARA GONZALEZ HERNANDEZ</t>
  </si>
  <si>
    <t>SUGEL MERCEDES ROQUE TAPIA</t>
  </si>
  <si>
    <t>RAFAEL ANTONIO MARTINEZ ABAD</t>
  </si>
  <si>
    <t>ELSA CAROLINA SEGURA MANCEBO</t>
  </si>
  <si>
    <t>SUPERVISOR FISCALIZACION EXTERNA TIC (INTERINO)</t>
  </si>
  <si>
    <t>YANET MAGDALENA MONTERO GUERRERO</t>
  </si>
  <si>
    <t>ROSSY JACQUELINE CASTILLO LOPEZ</t>
  </si>
  <si>
    <t>FISCALIZADOR DE SEGURIDAD SOCIAL (INTERINO)</t>
  </si>
  <si>
    <t>JOSUE PERALTA REYES</t>
  </si>
  <si>
    <t>TÉCNICO DE FISCALIZACIÓN EXTERNA</t>
  </si>
  <si>
    <t>CANDIDA CRISTINA BAEZ HENRIQUEZ</t>
  </si>
  <si>
    <t>MARIA DEL PILAR DE LOS SANTOS PEREZ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</si>
  <si>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</si>
  <si>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</si>
  <si>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</si>
  <si>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</si>
  <si>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</si>
  <si>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</si>
  <si>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</si>
  <si>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</si>
  <si>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</si>
  <si>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</si>
  <si>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</si>
  <si>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</si>
  <si>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</si>
  <si>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</si>
  <si>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</si>
  <si>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GUSTAVO EMILIO RAMIREZ VIDAL</t>
  </si>
  <si>
    <t>MADELINE AMAURELINA FELIZ ALCANTARA</t>
  </si>
  <si>
    <t>MAXIRIS MINOSCA TEJADA POZO</t>
  </si>
  <si>
    <t>PAULA ESTEFANY URIBE VALDEZ</t>
  </si>
  <si>
    <t>ANGEL LINARDO VALENZUELA SILVESTRE</t>
  </si>
  <si>
    <t>DELIZA VALDEZ DUARTE</t>
  </si>
  <si>
    <t>HECTOR EMILIO MOTA PORTES</t>
  </si>
  <si>
    <t>DIR. TECNOLOGIA INFORMACION Y COMUNICACION</t>
  </si>
  <si>
    <t>ROBERTO CARLOS JAQUEZ RIVERA</t>
  </si>
  <si>
    <t>ENC. DPTO. CALIDAD DE SOFTWAR</t>
  </si>
  <si>
    <t>DAVID LEONARDO PINEDA PEREZ</t>
  </si>
  <si>
    <t>ENC.DEPTO.DE DESARROLLO E IMPLEMENTACION DE SISTEMA</t>
  </si>
  <si>
    <t>RAMON ANTONIO PICHARDO CANELA</t>
  </si>
  <si>
    <t>ENC. DPTO. ADMINISTRACION SERVICIO TIC</t>
  </si>
  <si>
    <t>ADELAIDA ESTELA DE LA A BAUTISTA LARA</t>
  </si>
  <si>
    <t>ENCARGADO (A) DEPTO. ADMINISTRACIÓN DE PROYECTOS TIC</t>
  </si>
  <si>
    <t>CHARLIE LORENZO PEÑA SANTOS</t>
  </si>
  <si>
    <t>ENC. DIVISION ANALISIS DE SISTEMAS</t>
  </si>
  <si>
    <t>BILLY JOEL UREÑA RODRIGUEZ</t>
  </si>
  <si>
    <t>ENCARGADO (A) DIVISIÓN ADM. TELECOMUNICACIONES Y REDES</t>
  </si>
  <si>
    <t>VICTOR IVAN HENRIQUEZ MONTA O</t>
  </si>
  <si>
    <t>ENC. DIV. ADMINISTRACION DE SERVIDORES Y CONFIGURACION</t>
  </si>
  <si>
    <t>MARTINA HERNANDEZ DURAN</t>
  </si>
  <si>
    <t>ENC. DIV. ADMINISTRACION CONTINUIDAD TIC</t>
  </si>
  <si>
    <t>PEDRO PABLO VASQUEZ CABRERA</t>
  </si>
  <si>
    <t>ENC. DIVISION ADMINISTRACION DE INICIDENTES</t>
  </si>
  <si>
    <t>MARGARITA ESQUEA MARTINEZ</t>
  </si>
  <si>
    <t>ENC. DIV. SOPORTE TECNICO Y MESA DE AYUDA</t>
  </si>
  <si>
    <t xml:space="preserve">WANDER MORETA RIVAS </t>
  </si>
  <si>
    <t>RAMON EMILIO FLAQUER SANTANA</t>
  </si>
  <si>
    <t>ASESOR</t>
  </si>
  <si>
    <t>PABLO ANDRES DE LA CRUZ</t>
  </si>
  <si>
    <t>ENC. DIVISIÓN DE BASES DE DATOS (INTERINO)</t>
  </si>
  <si>
    <t>LUCAS NICOLAS MEJIA</t>
  </si>
  <si>
    <t>ANALISTA DE ASEGURAMIENTO DE LA CALIDAD TIC</t>
  </si>
  <si>
    <t>GRACIELA CASTRO TRINIDAD</t>
  </si>
  <si>
    <t>ENC. DIVISIÓN DE VERIFICACIÓN Y VALIDACIÓN DE SOFTWARE (INTERINO)</t>
  </si>
  <si>
    <t>KARLA MARIA DAVIS PEÑA</t>
  </si>
  <si>
    <t>ANALISTA DE INCIDENTES DE SISTEMAS</t>
  </si>
  <si>
    <t>VANESSA PEREZ DIONISIO</t>
  </si>
  <si>
    <t>JOSE LEONARDO POLANCO PACHECO</t>
  </si>
  <si>
    <t>FRANCISCO ANTONIO PEÑA PEÑA</t>
  </si>
  <si>
    <t>ANALISTA ASEGURAMIENTO DE LA CALIDAD TIC</t>
  </si>
  <si>
    <t>ABRAHAM MENDEZ BATISTA</t>
  </si>
  <si>
    <t>ADMINISTRADOR DE SERVIDORES Y CONFIGURACION</t>
  </si>
  <si>
    <t>JULIO CESAR PEREZ GARCIA</t>
  </si>
  <si>
    <t>FAUSTO EROSMANARDO MONTERO ANGOMAS</t>
  </si>
  <si>
    <t xml:space="preserve">DALIA DOLORES CARRERO PEÑA </t>
  </si>
  <si>
    <t>COORDINADOR (A) TECNICO</t>
  </si>
  <si>
    <t>JOSE ALBERTO LUNA PEÑA</t>
  </si>
  <si>
    <t>ASESOR DE CIBERSEGURIDAD</t>
  </si>
  <si>
    <t>Confianza</t>
  </si>
  <si>
    <t xml:space="preserve">ESLEITER RIVERA FORTUNA </t>
  </si>
  <si>
    <t>BRYAN NUÑEZ</t>
  </si>
  <si>
    <t>JEISSON ELIAS CABELO ROSARIO</t>
  </si>
  <si>
    <t>SOPORTE TECNICO INFORMATICO</t>
  </si>
  <si>
    <t>FELISANDER MELO PASCUAL</t>
  </si>
  <si>
    <t>ANALISTA DE CONTINUIDAD DE TIC (INTERINO)</t>
  </si>
  <si>
    <t>SORANYI DAMIAN RAMIREZ DE RODRIGUEZ</t>
  </si>
  <si>
    <t>ALBERTO ANTONIO CACERES PEÑA</t>
  </si>
  <si>
    <t>STARLYN JOSE MATEO ROSARIO</t>
  </si>
  <si>
    <t>LUZ ALTAGRACIA SOSA CUEVAS</t>
  </si>
  <si>
    <t>AUXILIAR DE ALMACEN Y SUMINISTRO</t>
  </si>
  <si>
    <t>LILIANA JOAQUIN TEJEDA</t>
  </si>
  <si>
    <t>ANALISTA  DE RECAUDOS, PAGOS E INVERSIONES</t>
  </si>
  <si>
    <t>ADOLFA MIGUELINA PRESINAL ROSSIS</t>
  </si>
  <si>
    <t>GESTOR DE COBROS</t>
  </si>
  <si>
    <t>ARGELY ALAYLA POLANCO BONIFACIO</t>
  </si>
  <si>
    <t>AMELFY ANYELINA SANS DE JESUS</t>
  </si>
  <si>
    <t>GEIDY NATALIA DEL CARMEN</t>
  </si>
  <si>
    <t>GUADALUPE CORNELIO CLAUDE</t>
  </si>
  <si>
    <t>JULIO CESAR CABRERA PEREZ</t>
  </si>
  <si>
    <t>ARMANDO DANIEL MERCEDES CALCAÑO</t>
  </si>
  <si>
    <t>JORGE CAMPUSANO NUÑEZ</t>
  </si>
  <si>
    <t>WAYNER ANTONIO ROJAS HERNÁNDEZ</t>
  </si>
  <si>
    <t>ESMIRNA MUÑOZ MANZUETA</t>
  </si>
  <si>
    <t>NERMIS CESARINA ANDUJAR TRONCOSO</t>
  </si>
  <si>
    <t>DIRECTOR (A) JURIDICO</t>
  </si>
  <si>
    <t>SOPORTE TECNICO INFORMATICO (INTERINO)</t>
  </si>
  <si>
    <t>DIANA CHANIN SANTOS ALCANTARA</t>
  </si>
  <si>
    <t>OSORIS CONCEPCION BACILIO MARTINEZ</t>
  </si>
  <si>
    <t>JOHANNY CELINA LAPPOST MANZUETA</t>
  </si>
  <si>
    <t>ANALISTA DE FISCALIZACIÓN EXTERNA TIC</t>
  </si>
  <si>
    <t>ANALISTA DE GESTIÓN DE RIESGOS</t>
  </si>
  <si>
    <t>ANALISTA DE INCIDENTES DE SISTEMAS (INTERINO)</t>
  </si>
  <si>
    <t>CONTADOR (A) (INTERINO)</t>
  </si>
  <si>
    <t>ANALISTA DE CUENTAS POR PAGAR (INTERINO)</t>
  </si>
  <si>
    <t>RACHEL DE LOS SANTOS DE LA ROSA</t>
  </si>
  <si>
    <t>DIRECCIÓN DE GESTIÓN DE NORMAS, CUMPLIMIENTO Y CIBERSEGURIDAD</t>
  </si>
  <si>
    <t>DIRECCION DE GESTIÓN DE NORMAS, CUMPLIMIENTO Y CIBERSEGURIDAD</t>
  </si>
  <si>
    <t>ENCARGADO DE LA DIVISION DE ADMINISTRACIÓN Y MONITOREO DE LA SEGURDIDAD</t>
  </si>
  <si>
    <t xml:space="preserve">SUPERVISOR (A) DE FISCALIZACION </t>
  </si>
  <si>
    <t>SUPERVISOR (A) DE ANALISIS Y PERFILAMIENTO DEL EMPLEADOR</t>
  </si>
  <si>
    <t>TÉCNICO DE COMUNICACIONES (INTERINO)</t>
  </si>
  <si>
    <t>TÉCNICO DE SEGURIDAD FISICA ( INTERINO)</t>
  </si>
  <si>
    <t>ENCARGADO DIVISIÓN DE INVESTIGACIÓN (INTERINO)</t>
  </si>
  <si>
    <t>ENCARGADO DEPARTAMENTO GESTIÓN DE EXPLOTACIÓN DE DATOS (INTERINO)</t>
  </si>
  <si>
    <t>ENCARGADO DEPATAMENTO DE ANALISIS Y PERFILAMIENTO DEL EMPLEADOR (INTERINO)</t>
  </si>
  <si>
    <t>JOAQUIN ALTAGRACIA NADAL DECENA</t>
  </si>
  <si>
    <t>WEB MASTER</t>
  </si>
  <si>
    <t>DENISSE JULIECER RODRIGUEZ RODRIGUE</t>
  </si>
  <si>
    <t>JOSE LUIS JAVIER MENDOZA</t>
  </si>
  <si>
    <t>CRISTIAN RAFAEL ORTIZ ENCARNACION</t>
  </si>
  <si>
    <t>SUPERVISOR DE TRANSPORTACIÓN</t>
  </si>
  <si>
    <t>ELVIA BALBUENA LANTIGUA</t>
  </si>
  <si>
    <t>ANALISTA DE CUENTAS POR COBRAR</t>
  </si>
  <si>
    <t>MERYS ESTERLYN GUERRERO HERRERA</t>
  </si>
  <si>
    <t>ANALISTA DE CUENTAS GUBERNAMENTALES</t>
  </si>
  <si>
    <t>ROSALIA CASTILLO RUIZ</t>
  </si>
  <si>
    <t>ANALISTA DE CALIDAD EN LA GESTIÓN</t>
  </si>
  <si>
    <t>EMILIZ CORDERO CAMILO</t>
  </si>
  <si>
    <t>ANALISTA DE TRÁMITES Y SERVICIOS ( INTERINO )</t>
  </si>
  <si>
    <t>ERICKSON JOEL GOMEZ DE LA ROSA</t>
  </si>
  <si>
    <t>ENCARGADA DIVISIÓN DE RECLUTAMIENTO Y SELECCIÓN (SUPLENCIA)</t>
  </si>
  <si>
    <t>ANALISTA DE RECURSOS HUMANOS (INTERINO)</t>
  </si>
  <si>
    <t>ENC. DEPTO. DE DESARROLLO INSTITUCIONAL Y CALIDAD EN LA GESTIÓN (SUPLENCIA)</t>
  </si>
  <si>
    <t>ENC. DEPTO. FORM., MOMITOREO Y EVAL. DE PLANES, PROG. Y PROYECTOS (SUPLENCIA)</t>
  </si>
  <si>
    <t>ENC. DEPTO. DE GESTIÓN INTEGRAL DE RIESGOS</t>
  </si>
  <si>
    <t>SAMUEL REINOSO ARIAS</t>
  </si>
  <si>
    <t>DAWRIANA TURBI PINEDA</t>
  </si>
  <si>
    <t>GLORIA STEPHANIE FERNANDEZ JORGE</t>
  </si>
  <si>
    <t>HENRY JAVIER MENDEZ</t>
  </si>
  <si>
    <t>ANALISTA LEGAL (SUPLENCIA)</t>
  </si>
  <si>
    <t>ENCARDO DE DIVISIÓN DE PROCESOS JUDICIALES Y RECURSOS ADMINISTRATIVOS (SUPLENCIA)</t>
  </si>
  <si>
    <t>ENC. SECCIÓN DE REGISTROS OPERACIONES GUB. Y PLANES ESPECIALES (SUPLENCIA)</t>
  </si>
  <si>
    <t>ENC. SECCIÓN DE ACTIVOS FIJOS (SUPLENCIA)</t>
  </si>
  <si>
    <t>ENC. SECCIÓN DE ANALISIS FINANCIEROS DEL SDSS (SUPLENCIA)</t>
  </si>
  <si>
    <t>ENC. DEPARTAMENTO DE RECAUDOS, PAGOS E INVERSIONES (SUPLENCIA)</t>
  </si>
  <si>
    <t>ADMINISTRADOR DE REDES Y COMUNICACIONES (SUPLENCIA)</t>
  </si>
  <si>
    <t>TÉCNICO DE ACCESO A LA INFORMACIÓN (INTERINO)</t>
  </si>
  <si>
    <t>GESTOR DE TRAMITES Y SERVICIOS (INTERINO)</t>
  </si>
  <si>
    <t>ANALISTA DE CAPACITACIÓN Y DESARROLLO (INTERINO)</t>
  </si>
  <si>
    <t xml:space="preserve">BIBIANA NIVAR CASTILLO </t>
  </si>
  <si>
    <t>Correspondiente al mes de diciembre del año 2024</t>
  </si>
  <si>
    <t>JOVANNY FRANCISCO ALEJO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</si>
</sst>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6"/>
      <name val="Calibri Light"/>
      <family val="2"/>
    </font>
    <font>
      <sz val="16"/>
      <color rgb="FF000000"/>
      <name val="Calibri Light"/>
      <family val="2"/>
    </font>
    <font>
      <sz val="16"/>
      <color theme="1"/>
      <name val="Calibri Light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color theme="1"/>
      <name val="Century Gothic"/>
      <family val="2"/>
    </font>
    <font>
      <sz val="18"/>
      <color rgb="FF000000"/>
      <name val="Century Gothic"/>
      <family val="2"/>
    </font>
    <font>
      <sz val="18"/>
      <color theme="1"/>
      <name val="Century Gothic"/>
      <family val="2"/>
    </font>
    <font>
      <b/>
      <sz val="18"/>
      <color rgb="FF000000"/>
      <name val="Century Gothic"/>
      <family val="2"/>
    </font>
    <font>
      <b/>
      <sz val="18"/>
      <color theme="0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20"/>
      <color theme="1"/>
      <name val="Century Gothic"/>
      <family val="2"/>
    </font>
    <font>
      <sz val="18"/>
      <color theme="0"/>
      <name val="Century Gothic"/>
      <family val="2"/>
    </font>
    <font>
      <sz val="18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164" fontId="6" fillId="0" borderId="0" xfId="3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top" wrapText="1"/>
    </xf>
    <xf numFmtId="0" fontId="10" fillId="0" borderId="0" xfId="1" applyFont="1" applyAlignment="1">
      <alignment horizontal="center" vertical="top" wrapText="1" readingOrder="1"/>
    </xf>
    <xf numFmtId="164" fontId="9" fillId="0" borderId="0" xfId="3" applyFont="1" applyFill="1" applyBorder="1" applyAlignment="1">
      <alignment horizontal="left"/>
    </xf>
    <xf numFmtId="165" fontId="11" fillId="0" borderId="0" xfId="1" applyNumberFormat="1" applyFont="1" applyAlignment="1">
      <alignment horizontal="right" vertical="top" wrapText="1" readingOrder="1"/>
    </xf>
    <xf numFmtId="164" fontId="9" fillId="0" borderId="0" xfId="3" applyFont="1" applyFill="1" applyBorder="1" applyAlignment="1">
      <alignment horizontal="right" vertical="top" wrapText="1"/>
    </xf>
    <xf numFmtId="165" fontId="10" fillId="0" borderId="0" xfId="1" applyNumberFormat="1" applyFont="1" applyAlignment="1">
      <alignment horizontal="right" vertical="top" wrapText="1"/>
    </xf>
    <xf numFmtId="164" fontId="9" fillId="0" borderId="0" xfId="1" applyNumberFormat="1" applyFont="1" applyAlignment="1">
      <alignment horizontal="right"/>
    </xf>
    <xf numFmtId="165" fontId="10" fillId="0" borderId="0" xfId="1" applyNumberFormat="1" applyFont="1" applyAlignment="1">
      <alignment horizontal="right" vertical="top" wrapText="1" readingOrder="1"/>
    </xf>
    <xf numFmtId="4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3" fillId="5" borderId="0" xfId="1" applyFont="1" applyFill="1" applyAlignment="1">
      <alignment vertical="center"/>
    </xf>
    <xf numFmtId="0" fontId="13" fillId="6" borderId="0" xfId="1" applyFont="1" applyFill="1" applyAlignment="1">
      <alignment vertical="center"/>
    </xf>
    <xf numFmtId="164" fontId="3" fillId="7" borderId="0" xfId="3" applyFont="1" applyFill="1" applyAlignment="1">
      <alignment vertical="center"/>
    </xf>
    <xf numFmtId="0" fontId="3" fillId="8" borderId="0" xfId="1" applyFont="1" applyFill="1" applyAlignment="1">
      <alignment vertical="center"/>
    </xf>
    <xf numFmtId="0" fontId="3" fillId="5" borderId="18" xfId="1" applyFont="1" applyFill="1" applyBorder="1" applyAlignment="1">
      <alignment vertical="center"/>
    </xf>
    <xf numFmtId="0" fontId="3" fillId="5" borderId="11" xfId="1" applyFont="1" applyFill="1" applyBorder="1" applyAlignment="1">
      <alignment vertical="center"/>
    </xf>
    <xf numFmtId="0" fontId="3" fillId="5" borderId="24" xfId="1" applyFont="1" applyFill="1" applyBorder="1" applyAlignment="1">
      <alignment vertical="center"/>
    </xf>
    <xf numFmtId="0" fontId="3" fillId="5" borderId="36" xfId="1" applyFont="1" applyFill="1" applyBorder="1" applyAlignment="1">
      <alignment vertical="center"/>
    </xf>
    <xf numFmtId="0" fontId="3" fillId="4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13" fillId="4" borderId="0" xfId="1" applyFont="1" applyFill="1" applyAlignment="1">
      <alignment vertical="center"/>
    </xf>
    <xf numFmtId="164" fontId="3" fillId="4" borderId="0" xfId="3" applyFont="1" applyFill="1" applyBorder="1" applyAlignment="1">
      <alignment vertical="center"/>
    </xf>
    <xf numFmtId="164" fontId="3" fillId="7" borderId="0" xfId="3" applyFont="1" applyFill="1" applyBorder="1" applyAlignment="1">
      <alignment vertical="center"/>
    </xf>
    <xf numFmtId="0" fontId="17" fillId="0" borderId="20" xfId="1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20" xfId="1" applyFont="1" applyBorder="1" applyAlignment="1">
      <alignment vertical="center"/>
    </xf>
    <xf numFmtId="0" fontId="18" fillId="0" borderId="18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top" wrapText="1" readingOrder="1"/>
    </xf>
    <xf numFmtId="164" fontId="18" fillId="0" borderId="18" xfId="3" applyFont="1" applyFill="1" applyBorder="1" applyAlignment="1">
      <alignment horizontal="center" vertical="center"/>
    </xf>
    <xf numFmtId="4" fontId="18" fillId="0" borderId="18" xfId="1" applyNumberFormat="1" applyFont="1" applyBorder="1" applyAlignment="1">
      <alignment horizontal="right" vertical="center"/>
    </xf>
    <xf numFmtId="0" fontId="17" fillId="0" borderId="18" xfId="1" applyFont="1" applyBorder="1" applyAlignment="1">
      <alignment vertical="center"/>
    </xf>
    <xf numFmtId="165" fontId="17" fillId="0" borderId="18" xfId="1" applyNumberFormat="1" applyFont="1" applyBorder="1" applyAlignment="1">
      <alignment horizontal="right" vertical="center"/>
    </xf>
    <xf numFmtId="164" fontId="18" fillId="0" borderId="18" xfId="3" applyFont="1" applyFill="1" applyBorder="1" applyAlignment="1">
      <alignment horizontal="left"/>
    </xf>
    <xf numFmtId="165" fontId="22" fillId="0" borderId="18" xfId="1" applyNumberFormat="1" applyFont="1" applyBorder="1" applyAlignment="1">
      <alignment horizontal="right" vertical="top" wrapText="1"/>
    </xf>
    <xf numFmtId="165" fontId="22" fillId="0" borderId="18" xfId="1" applyNumberFormat="1" applyFont="1" applyBorder="1" applyAlignment="1">
      <alignment vertical="top" wrapText="1"/>
    </xf>
    <xf numFmtId="164" fontId="18" fillId="0" borderId="18" xfId="3" applyFont="1" applyFill="1" applyBorder="1" applyAlignment="1">
      <alignment horizontal="center"/>
    </xf>
    <xf numFmtId="164" fontId="22" fillId="0" borderId="18" xfId="3" applyFont="1" applyFill="1" applyBorder="1" applyAlignment="1">
      <alignment horizontal="center" vertical="top" wrapText="1"/>
    </xf>
    <xf numFmtId="0" fontId="17" fillId="0" borderId="20" xfId="1" applyFont="1" applyBorder="1" applyAlignment="1">
      <alignment horizontal="right" vertical="center"/>
    </xf>
    <xf numFmtId="0" fontId="20" fillId="0" borderId="0" xfId="1" applyFont="1" applyAlignment="1">
      <alignment horizontal="center" vertical="top" wrapText="1" readingOrder="1"/>
    </xf>
    <xf numFmtId="165" fontId="22" fillId="0" borderId="0" xfId="1" applyNumberFormat="1" applyFont="1" applyAlignment="1">
      <alignment horizontal="right" vertical="top" wrapText="1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164" fontId="22" fillId="0" borderId="0" xfId="3" applyFont="1" applyFill="1" applyBorder="1" applyAlignment="1">
      <alignment horizontal="center" vertical="top" wrapText="1"/>
    </xf>
    <xf numFmtId="165" fontId="19" fillId="0" borderId="0" xfId="1" applyNumberFormat="1" applyFont="1" applyAlignment="1">
      <alignment horizontal="right" vertical="top" wrapText="1" readingOrder="1"/>
    </xf>
    <xf numFmtId="164" fontId="17" fillId="0" borderId="0" xfId="3" applyFont="1" applyFill="1" applyBorder="1" applyAlignment="1">
      <alignment horizontal="right" vertical="top" wrapText="1"/>
    </xf>
    <xf numFmtId="165" fontId="22" fillId="0" borderId="0" xfId="1" applyNumberFormat="1" applyFont="1" applyAlignment="1">
      <alignment horizontal="right" vertical="top" wrapText="1" readingOrder="1"/>
    </xf>
    <xf numFmtId="4" fontId="17" fillId="0" borderId="18" xfId="1" applyNumberFormat="1" applyFont="1" applyBorder="1" applyAlignment="1">
      <alignment horizontal="right" vertical="center"/>
    </xf>
    <xf numFmtId="4" fontId="17" fillId="0" borderId="11" xfId="1" applyNumberFormat="1" applyFont="1" applyBorder="1" applyAlignment="1">
      <alignment horizontal="right" vertical="center"/>
    </xf>
    <xf numFmtId="0" fontId="18" fillId="0" borderId="18" xfId="1" applyFont="1" applyBorder="1" applyAlignment="1">
      <alignment vertical="center"/>
    </xf>
    <xf numFmtId="164" fontId="18" fillId="0" borderId="26" xfId="3" applyFont="1" applyFill="1" applyBorder="1" applyAlignment="1">
      <alignment horizontal="left"/>
    </xf>
    <xf numFmtId="165" fontId="22" fillId="0" borderId="25" xfId="1" applyNumberFormat="1" applyFont="1" applyBorder="1" applyAlignment="1">
      <alignment horizontal="right" vertical="top" wrapText="1"/>
    </xf>
    <xf numFmtId="0" fontId="18" fillId="0" borderId="20" xfId="1" applyFont="1" applyBorder="1" applyAlignment="1">
      <alignment horizontal="center" vertical="center"/>
    </xf>
    <xf numFmtId="0" fontId="18" fillId="0" borderId="0" xfId="1" applyFont="1" applyAlignment="1">
      <alignment vertical="top" wrapText="1" readingOrder="1"/>
    </xf>
    <xf numFmtId="0" fontId="20" fillId="0" borderId="0" xfId="1" applyFont="1" applyAlignment="1">
      <alignment vertical="top" wrapText="1" readingOrder="1"/>
    </xf>
    <xf numFmtId="164" fontId="18" fillId="0" borderId="23" xfId="3" applyFont="1" applyFill="1" applyBorder="1" applyAlignment="1">
      <alignment horizontal="left"/>
    </xf>
    <xf numFmtId="165" fontId="21" fillId="0" borderId="23" xfId="1" applyNumberFormat="1" applyFont="1" applyBorder="1" applyAlignment="1">
      <alignment horizontal="right" vertical="top" wrapText="1" readingOrder="1"/>
    </xf>
    <xf numFmtId="164" fontId="18" fillId="0" borderId="25" xfId="3" applyFont="1" applyFill="1" applyBorder="1" applyAlignment="1">
      <alignment horizontal="right" vertical="top" wrapText="1"/>
    </xf>
    <xf numFmtId="165" fontId="20" fillId="0" borderId="25" xfId="1" applyNumberFormat="1" applyFont="1" applyBorder="1" applyAlignment="1">
      <alignment horizontal="right" vertical="top" wrapText="1"/>
    </xf>
    <xf numFmtId="43" fontId="18" fillId="0" borderId="25" xfId="1" applyNumberFormat="1" applyFont="1" applyBorder="1" applyAlignment="1">
      <alignment horizontal="right"/>
    </xf>
    <xf numFmtId="164" fontId="18" fillId="0" borderId="25" xfId="1" applyNumberFormat="1" applyFont="1" applyBorder="1" applyAlignment="1">
      <alignment horizontal="right"/>
    </xf>
    <xf numFmtId="165" fontId="20" fillId="0" borderId="20" xfId="1" applyNumberFormat="1" applyFont="1" applyBorder="1" applyAlignment="1">
      <alignment horizontal="right" vertical="top" wrapText="1" readingOrder="1"/>
    </xf>
    <xf numFmtId="4" fontId="18" fillId="0" borderId="11" xfId="1" applyNumberFormat="1" applyFont="1" applyBorder="1" applyAlignment="1">
      <alignment horizontal="right" vertical="center"/>
    </xf>
    <xf numFmtId="165" fontId="22" fillId="0" borderId="32" xfId="1" applyNumberFormat="1" applyFont="1" applyBorder="1" applyAlignment="1">
      <alignment horizontal="right" vertical="top" wrapText="1"/>
    </xf>
    <xf numFmtId="4" fontId="17" fillId="0" borderId="34" xfId="1" applyNumberFormat="1" applyFont="1" applyBorder="1" applyAlignment="1">
      <alignment horizontal="right" vertical="center"/>
    </xf>
    <xf numFmtId="0" fontId="17" fillId="0" borderId="35" xfId="1" applyFont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4" fontId="18" fillId="0" borderId="0" xfId="1" applyNumberFormat="1" applyFont="1" applyAlignment="1">
      <alignment horizontal="center" vertical="center"/>
    </xf>
    <xf numFmtId="4" fontId="21" fillId="0" borderId="0" xfId="1" applyNumberFormat="1" applyFont="1" applyAlignment="1">
      <alignment horizontal="center" vertical="center"/>
    </xf>
    <xf numFmtId="164" fontId="18" fillId="0" borderId="0" xfId="3" applyFont="1" applyFill="1" applyBorder="1" applyAlignment="1">
      <alignment horizontal="center" vertical="center"/>
    </xf>
    <xf numFmtId="4" fontId="18" fillId="0" borderId="0" xfId="1" applyNumberFormat="1" applyFont="1" applyAlignment="1">
      <alignment vertical="center"/>
    </xf>
    <xf numFmtId="4" fontId="18" fillId="0" borderId="18" xfId="1" applyNumberFormat="1" applyFont="1" applyBorder="1" applyAlignment="1">
      <alignment horizontal="center" vertical="center"/>
    </xf>
    <xf numFmtId="4" fontId="17" fillId="0" borderId="11" xfId="1" applyNumberFormat="1" applyFont="1" applyBorder="1" applyAlignment="1">
      <alignment horizontal="center" vertical="center"/>
    </xf>
    <xf numFmtId="4" fontId="18" fillId="0" borderId="11" xfId="1" applyNumberFormat="1" applyFont="1" applyBorder="1" applyAlignment="1">
      <alignment horizontal="center" vertical="center"/>
    </xf>
    <xf numFmtId="4" fontId="17" fillId="0" borderId="0" xfId="1" applyNumberFormat="1" applyFont="1" applyAlignment="1">
      <alignment horizontal="center" vertical="center"/>
    </xf>
    <xf numFmtId="0" fontId="18" fillId="0" borderId="11" xfId="1" applyFont="1" applyBorder="1" applyAlignment="1">
      <alignment vertical="center"/>
    </xf>
    <xf numFmtId="0" fontId="18" fillId="0" borderId="26" xfId="1" applyFont="1" applyBorder="1" applyAlignment="1">
      <alignment vertical="center"/>
    </xf>
    <xf numFmtId="0" fontId="18" fillId="0" borderId="27" xfId="1" applyFont="1" applyBorder="1" applyAlignment="1">
      <alignment vertical="center"/>
    </xf>
    <xf numFmtId="164" fontId="18" fillId="0" borderId="0" xfId="3" applyFont="1" applyFill="1" applyBorder="1" applyAlignment="1">
      <alignment vertical="center"/>
    </xf>
    <xf numFmtId="164" fontId="24" fillId="0" borderId="0" xfId="3" applyFont="1" applyFill="1" applyBorder="1" applyAlignment="1">
      <alignment vertical="center"/>
    </xf>
    <xf numFmtId="0" fontId="24" fillId="0" borderId="0" xfId="1" applyFont="1" applyAlignment="1">
      <alignment vertical="center"/>
    </xf>
    <xf numFmtId="4" fontId="24" fillId="0" borderId="0" xfId="1" applyNumberFormat="1" applyFont="1" applyAlignment="1">
      <alignment vertical="center"/>
    </xf>
    <xf numFmtId="4" fontId="21" fillId="0" borderId="0" xfId="1" applyNumberFormat="1" applyFont="1" applyAlignment="1">
      <alignment vertical="center"/>
    </xf>
    <xf numFmtId="4" fontId="24" fillId="0" borderId="0" xfId="1" applyNumberFormat="1" applyFont="1" applyAlignment="1">
      <alignment horizontal="center" vertical="center"/>
    </xf>
    <xf numFmtId="164" fontId="25" fillId="0" borderId="0" xfId="3" applyFont="1" applyFill="1" applyBorder="1" applyAlignment="1">
      <alignment vertical="center"/>
    </xf>
    <xf numFmtId="4" fontId="25" fillId="0" borderId="0" xfId="1" applyNumberFormat="1" applyFont="1" applyAlignment="1">
      <alignment vertical="center"/>
    </xf>
    <xf numFmtId="0" fontId="26" fillId="0" borderId="0" xfId="1" applyFont="1" applyAlignment="1">
      <alignment vertical="center"/>
    </xf>
    <xf numFmtId="164" fontId="17" fillId="0" borderId="0" xfId="3" applyFont="1" applyFill="1" applyBorder="1" applyAlignment="1">
      <alignment vertical="center"/>
    </xf>
    <xf numFmtId="0" fontId="27" fillId="2" borderId="0" xfId="1" applyFont="1" applyFill="1" applyAlignment="1">
      <alignment vertical="center"/>
    </xf>
    <xf numFmtId="0" fontId="27" fillId="2" borderId="0" xfId="1" applyFont="1" applyFill="1" applyAlignment="1">
      <alignment horizontal="center" vertical="center"/>
    </xf>
    <xf numFmtId="164" fontId="27" fillId="2" borderId="0" xfId="3" applyFont="1" applyFill="1" applyBorder="1" applyAlignment="1">
      <alignment vertical="center"/>
    </xf>
    <xf numFmtId="0" fontId="18" fillId="2" borderId="0" xfId="1" applyFont="1" applyFill="1" applyAlignment="1">
      <alignment vertical="center"/>
    </xf>
    <xf numFmtId="0" fontId="18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vertical="center"/>
    </xf>
    <xf numFmtId="164" fontId="18" fillId="2" borderId="0" xfId="3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164" fontId="3" fillId="2" borderId="0" xfId="3" applyFont="1" applyFill="1" applyBorder="1" applyAlignment="1">
      <alignment vertical="center"/>
    </xf>
    <xf numFmtId="0" fontId="25" fillId="0" borderId="0" xfId="1" applyFont="1" applyAlignment="1">
      <alignment vertical="center"/>
    </xf>
    <xf numFmtId="0" fontId="27" fillId="2" borderId="0" xfId="1" applyFont="1" applyFill="1" applyAlignment="1">
      <alignment vertical="center" wrapText="1"/>
    </xf>
    <xf numFmtId="164" fontId="17" fillId="9" borderId="0" xfId="3" applyFont="1" applyFill="1" applyBorder="1" applyAlignment="1">
      <alignment horizontal="center" vertical="center" wrapText="1"/>
    </xf>
    <xf numFmtId="0" fontId="17" fillId="9" borderId="20" xfId="1" applyFont="1" applyFill="1" applyBorder="1" applyAlignment="1">
      <alignment horizontal="center" vertical="center" wrapText="1"/>
    </xf>
    <xf numFmtId="0" fontId="17" fillId="9" borderId="21" xfId="1" applyFont="1" applyFill="1" applyBorder="1" applyAlignment="1">
      <alignment horizontal="center" vertical="center" wrapText="1"/>
    </xf>
    <xf numFmtId="0" fontId="17" fillId="9" borderId="22" xfId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top" wrapText="1" readingOrder="1"/>
    </xf>
    <xf numFmtId="0" fontId="10" fillId="0" borderId="18" xfId="0" applyFont="1" applyBorder="1" applyAlignment="1">
      <alignment horizontal="center" vertical="top" wrapText="1" readingOrder="1"/>
    </xf>
    <xf numFmtId="43" fontId="9" fillId="0" borderId="18" xfId="4" applyFont="1" applyFill="1" applyBorder="1" applyAlignment="1">
      <alignment horizontal="center" vertical="center"/>
    </xf>
    <xf numFmtId="4" fontId="9" fillId="0" borderId="18" xfId="0" applyNumberFormat="1" applyFont="1" applyBorder="1" applyAlignment="1">
      <alignment horizontal="right"/>
    </xf>
    <xf numFmtId="43" fontId="9" fillId="0" borderId="18" xfId="4" applyFont="1" applyFill="1" applyBorder="1" applyAlignment="1">
      <alignment horizontal="right" vertical="top" wrapText="1"/>
    </xf>
    <xf numFmtId="165" fontId="10" fillId="0" borderId="18" xfId="0" applyNumberFormat="1" applyFont="1" applyBorder="1" applyAlignment="1">
      <alignment horizontal="right" vertical="top" wrapText="1" readingOrder="1"/>
    </xf>
    <xf numFmtId="43" fontId="9" fillId="0" borderId="18" xfId="0" applyNumberFormat="1" applyFont="1" applyBorder="1" applyAlignment="1">
      <alignment horizontal="right"/>
    </xf>
    <xf numFmtId="4" fontId="9" fillId="0" borderId="18" xfId="0" applyNumberFormat="1" applyFont="1" applyBorder="1" applyAlignment="1">
      <alignment horizontal="right" vertical="center"/>
    </xf>
    <xf numFmtId="165" fontId="10" fillId="0" borderId="18" xfId="0" applyNumberFormat="1" applyFont="1" applyBorder="1" applyAlignment="1">
      <alignment horizontal="right" vertical="top" wrapText="1"/>
    </xf>
    <xf numFmtId="164" fontId="9" fillId="0" borderId="18" xfId="0" applyNumberFormat="1" applyFont="1" applyBorder="1" applyAlignment="1">
      <alignment horizontal="right"/>
    </xf>
    <xf numFmtId="0" fontId="10" fillId="0" borderId="18" xfId="0" applyFont="1" applyBorder="1" applyAlignment="1">
      <alignment horizontal="center" vertical="top" readingOrder="1"/>
    </xf>
    <xf numFmtId="4" fontId="9" fillId="0" borderId="18" xfId="0" applyNumberFormat="1" applyFont="1" applyBorder="1" applyAlignment="1">
      <alignment horizontal="right" readingOrder="1"/>
    </xf>
    <xf numFmtId="0" fontId="9" fillId="2" borderId="18" xfId="0" applyFont="1" applyFill="1" applyBorder="1" applyAlignment="1">
      <alignment horizontal="center" vertical="top" wrapText="1" readingOrder="1"/>
    </xf>
    <xf numFmtId="43" fontId="9" fillId="2" borderId="18" xfId="4" applyFont="1" applyFill="1" applyBorder="1" applyAlignment="1">
      <alignment horizontal="right"/>
    </xf>
    <xf numFmtId="4" fontId="9" fillId="2" borderId="18" xfId="0" applyNumberFormat="1" applyFont="1" applyFill="1" applyBorder="1" applyAlignment="1">
      <alignment horizontal="right" vertical="center"/>
    </xf>
    <xf numFmtId="4" fontId="9" fillId="2" borderId="18" xfId="0" applyNumberFormat="1" applyFont="1" applyFill="1" applyBorder="1" applyAlignment="1">
      <alignment horizontal="right"/>
    </xf>
    <xf numFmtId="4" fontId="9" fillId="2" borderId="18" xfId="0" applyNumberFormat="1" applyFont="1" applyFill="1" applyBorder="1" applyAlignment="1">
      <alignment horizontal="right" vertical="center" wrapText="1"/>
    </xf>
    <xf numFmtId="0" fontId="9" fillId="0" borderId="18" xfId="0" applyFont="1" applyBorder="1" applyAlignment="1">
      <alignment horizontal="center" vertical="center"/>
    </xf>
    <xf numFmtId="43" fontId="9" fillId="0" borderId="18" xfId="4" applyFont="1" applyFill="1" applyBorder="1" applyAlignment="1">
      <alignment horizontal="left"/>
    </xf>
    <xf numFmtId="0" fontId="9" fillId="0" borderId="18" xfId="0" applyFont="1" applyBorder="1" applyAlignment="1">
      <alignment vertical="top" wrapText="1" readingOrder="1"/>
    </xf>
    <xf numFmtId="43" fontId="9" fillId="0" borderId="18" xfId="4" applyFont="1" applyFill="1" applyBorder="1" applyAlignment="1">
      <alignment horizontal="center"/>
    </xf>
    <xf numFmtId="165" fontId="9" fillId="0" borderId="18" xfId="0" applyNumberFormat="1" applyFont="1" applyBorder="1" applyAlignment="1">
      <alignment horizontal="right" vertical="top" wrapText="1" readingOrder="1"/>
    </xf>
    <xf numFmtId="0" fontId="9" fillId="0" borderId="18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center" readingOrder="1"/>
    </xf>
    <xf numFmtId="164" fontId="9" fillId="0" borderId="24" xfId="0" applyNumberFormat="1" applyFont="1" applyBorder="1" applyAlignment="1">
      <alignment horizontal="right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horizontal="left" vertical="top" wrapText="1" readingOrder="1"/>
    </xf>
    <xf numFmtId="0" fontId="9" fillId="0" borderId="18" xfId="0" applyFont="1" applyBorder="1" applyAlignment="1">
      <alignment vertical="center" readingOrder="1"/>
    </xf>
    <xf numFmtId="43" fontId="9" fillId="0" borderId="26" xfId="4" applyFont="1" applyFill="1" applyBorder="1" applyAlignment="1">
      <alignment horizontal="left"/>
    </xf>
    <xf numFmtId="0" fontId="9" fillId="0" borderId="27" xfId="0" applyFont="1" applyBorder="1" applyAlignment="1">
      <alignment vertical="center" readingOrder="1"/>
    </xf>
    <xf numFmtId="4" fontId="9" fillId="0" borderId="28" xfId="0" applyNumberFormat="1" applyFont="1" applyBorder="1" applyAlignment="1">
      <alignment horizontal="right" readingOrder="1"/>
    </xf>
    <xf numFmtId="165" fontId="10" fillId="0" borderId="18" xfId="0" applyNumberFormat="1" applyFont="1" applyBorder="1" applyAlignment="1">
      <alignment horizontal="right" readingOrder="1"/>
    </xf>
    <xf numFmtId="0" fontId="9" fillId="0" borderId="11" xfId="0" applyFont="1" applyBorder="1" applyAlignment="1">
      <alignment vertical="center" readingOrder="1"/>
    </xf>
    <xf numFmtId="0" fontId="18" fillId="2" borderId="18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vertical="top" wrapText="1" readingOrder="1"/>
    </xf>
    <xf numFmtId="0" fontId="28" fillId="0" borderId="18" xfId="0" applyFont="1" applyBorder="1" applyAlignment="1">
      <alignment vertical="center"/>
    </xf>
    <xf numFmtId="43" fontId="28" fillId="0" borderId="18" xfId="4" applyFont="1" applyFill="1" applyBorder="1" applyAlignment="1">
      <alignment horizontal="right"/>
    </xf>
    <xf numFmtId="43" fontId="18" fillId="0" borderId="18" xfId="4" applyFont="1" applyFill="1" applyBorder="1" applyAlignment="1">
      <alignment horizontal="right"/>
    </xf>
    <xf numFmtId="4" fontId="28" fillId="0" borderId="18" xfId="0" applyNumberFormat="1" applyFont="1" applyBorder="1" applyAlignment="1">
      <alignment horizontal="right"/>
    </xf>
    <xf numFmtId="0" fontId="18" fillId="0" borderId="0" xfId="0" applyFont="1" applyAlignment="1">
      <alignment vertical="center"/>
    </xf>
    <xf numFmtId="43" fontId="18" fillId="0" borderId="0" xfId="1" applyNumberFormat="1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17" fillId="9" borderId="4" xfId="1" applyFont="1" applyFill="1" applyBorder="1" applyAlignment="1">
      <alignment horizontal="center" vertical="center" wrapText="1"/>
    </xf>
    <xf numFmtId="0" fontId="17" fillId="9" borderId="12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horizontal="center" vertical="center"/>
    </xf>
    <xf numFmtId="0" fontId="17" fillId="9" borderId="13" xfId="1" applyFont="1" applyFill="1" applyBorder="1" applyAlignment="1">
      <alignment horizontal="center" vertical="center"/>
    </xf>
    <xf numFmtId="0" fontId="17" fillId="9" borderId="19" xfId="1" applyFont="1" applyFill="1" applyBorder="1" applyAlignment="1">
      <alignment horizontal="center" vertical="center"/>
    </xf>
    <xf numFmtId="0" fontId="17" fillId="9" borderId="6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23" fillId="3" borderId="18" xfId="1" applyFont="1" applyFill="1" applyBorder="1" applyAlignment="1">
      <alignment horizontal="left" vertical="center"/>
    </xf>
    <xf numFmtId="0" fontId="19" fillId="9" borderId="5" xfId="1" applyFont="1" applyFill="1" applyBorder="1" applyAlignment="1">
      <alignment horizontal="center" vertical="center" wrapText="1"/>
    </xf>
    <xf numFmtId="0" fontId="19" fillId="9" borderId="13" xfId="1" applyFont="1" applyFill="1" applyBorder="1" applyAlignment="1">
      <alignment horizontal="center" vertical="center" wrapText="1"/>
    </xf>
    <xf numFmtId="0" fontId="19" fillId="9" borderId="19" xfId="1" applyFont="1" applyFill="1" applyBorder="1" applyAlignment="1">
      <alignment horizontal="center" vertical="center" wrapText="1"/>
    </xf>
    <xf numFmtId="0" fontId="17" fillId="9" borderId="7" xfId="1" applyFont="1" applyFill="1" applyBorder="1" applyAlignment="1">
      <alignment horizontal="center" vertical="center"/>
    </xf>
    <xf numFmtId="0" fontId="17" fillId="9" borderId="8" xfId="1" applyFont="1" applyFill="1" applyBorder="1" applyAlignment="1">
      <alignment horizontal="center" vertical="center"/>
    </xf>
    <xf numFmtId="0" fontId="17" fillId="9" borderId="9" xfId="1" applyFont="1" applyFill="1" applyBorder="1" applyAlignment="1">
      <alignment horizontal="center" vertical="center" wrapText="1"/>
    </xf>
    <xf numFmtId="0" fontId="17" fillId="9" borderId="10" xfId="1" applyFont="1" applyFill="1" applyBorder="1" applyAlignment="1">
      <alignment horizontal="center" vertical="center" wrapText="1"/>
    </xf>
    <xf numFmtId="0" fontId="17" fillId="9" borderId="11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vertical="center" wrapText="1"/>
    </xf>
    <xf numFmtId="0" fontId="17" fillId="9" borderId="19" xfId="1" applyFont="1" applyFill="1" applyBorder="1" applyAlignment="1">
      <alignment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7" xfId="1" applyFont="1" applyFill="1" applyBorder="1" applyAlignment="1">
      <alignment horizontal="center" vertical="center" wrapText="1"/>
    </xf>
    <xf numFmtId="0" fontId="17" fillId="9" borderId="21" xfId="1" applyFont="1" applyFill="1" applyBorder="1" applyAlignment="1">
      <alignment horizontal="center" vertical="center" wrapText="1"/>
    </xf>
    <xf numFmtId="0" fontId="17" fillId="9" borderId="18" xfId="1" applyFont="1" applyFill="1" applyBorder="1" applyAlignment="1">
      <alignment horizontal="center" vertical="center" wrapText="1"/>
    </xf>
    <xf numFmtId="0" fontId="17" fillId="0" borderId="18" xfId="1" applyFont="1" applyBorder="1" applyAlignment="1">
      <alignment horizontal="right" vertical="center"/>
    </xf>
    <xf numFmtId="0" fontId="17" fillId="0" borderId="25" xfId="1" applyFont="1" applyBorder="1" applyAlignment="1">
      <alignment horizontal="right" vertical="center"/>
    </xf>
    <xf numFmtId="0" fontId="17" fillId="0" borderId="20" xfId="1" applyFont="1" applyBorder="1" applyAlignment="1">
      <alignment horizontal="right" vertical="center"/>
    </xf>
    <xf numFmtId="0" fontId="17" fillId="0" borderId="37" xfId="1" applyFont="1" applyBorder="1" applyAlignment="1">
      <alignment horizontal="right" vertical="center"/>
    </xf>
    <xf numFmtId="0" fontId="17" fillId="0" borderId="38" xfId="1" applyFont="1" applyBorder="1" applyAlignment="1">
      <alignment horizontal="right" vertical="center"/>
    </xf>
    <xf numFmtId="0" fontId="17" fillId="0" borderId="11" xfId="1" applyFont="1" applyBorder="1" applyAlignment="1">
      <alignment horizontal="right" vertical="center"/>
    </xf>
    <xf numFmtId="4" fontId="25" fillId="0" borderId="0" xfId="1" applyNumberFormat="1" applyFont="1" applyAlignment="1">
      <alignment horizontal="center" vertical="center" wrapText="1"/>
    </xf>
    <xf numFmtId="4" fontId="19" fillId="0" borderId="0" xfId="1" applyNumberFormat="1" applyFont="1" applyAlignment="1">
      <alignment horizontal="center" vertical="center" wrapText="1"/>
    </xf>
    <xf numFmtId="0" fontId="17" fillId="0" borderId="1" xfId="1" applyFont="1" applyBorder="1" applyAlignment="1">
      <alignment horizontal="right" vertical="center"/>
    </xf>
    <xf numFmtId="0" fontId="17" fillId="0" borderId="29" xfId="1" applyFont="1" applyBorder="1" applyAlignment="1">
      <alignment horizontal="right" vertical="center"/>
    </xf>
    <xf numFmtId="0" fontId="17" fillId="0" borderId="30" xfId="1" applyFont="1" applyBorder="1" applyAlignment="1">
      <alignment horizontal="right" vertical="center"/>
    </xf>
    <xf numFmtId="0" fontId="17" fillId="0" borderId="31" xfId="1" applyFont="1" applyBorder="1" applyAlignment="1">
      <alignment horizontal="right" vertical="center"/>
    </xf>
    <xf numFmtId="0" fontId="17" fillId="0" borderId="33" xfId="1" applyFont="1" applyBorder="1" applyAlignment="1">
      <alignment horizontal="right" vertical="center"/>
    </xf>
  </cellXfs>
  <cellStyles count="5">
    <cellStyle name="Comma 2" xfId="3" xr:uid="{DB82BFCF-6C32-4750-A76A-1BDF674C7A6C}"/>
    <cellStyle name="Millares" xfId="4" builtinId="3"/>
    <cellStyle name="Normal" xfId="0" builtinId="0"/>
    <cellStyle name="Normal 2" xfId="1" xr:uid="{05B79BAD-C286-4822-B886-6AB91CDD9A08}"/>
    <cellStyle name="Normal 3" xfId="2" xr:uid="{8695E70D-CF14-4D1C-B015-974BC4796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2026227</xdr:colOff>
      <xdr:row>4</xdr:row>
      <xdr:rowOff>543358</xdr:rowOff>
    </xdr:to>
    <xdr:pic>
      <xdr:nvPicPr>
        <xdr:cNvPr id="2" name="Picture 1" descr="Simbolo Patrio">
          <a:extLst>
            <a:ext uri="{FF2B5EF4-FFF2-40B4-BE49-F238E27FC236}">
              <a16:creationId xmlns:a16="http://schemas.microsoft.com/office/drawing/2014/main" id="{1B7A3653-A911-4B3E-9B38-450E3C21F5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2805544" cy="2731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900546</xdr:colOff>
      <xdr:row>0</xdr:row>
      <xdr:rowOff>155865</xdr:rowOff>
    </xdr:from>
    <xdr:to>
      <xdr:col>17</xdr:col>
      <xdr:colOff>1829049</xdr:colOff>
      <xdr:row>5</xdr:row>
      <xdr:rowOff>50540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11F441-BAA9-CCD3-5AF9-8B37EFF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455" y="155865"/>
          <a:ext cx="2924424" cy="2884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817C-D21D-4AAD-A421-6E521615EAD5}">
  <sheetPr>
    <pageSetUpPr fitToPage="1"/>
  </sheetPr>
  <dimension ref="A1:XFB1381"/>
  <sheetViews>
    <sheetView showGridLines="0" tabSelected="1" view="pageBreakPreview" topLeftCell="A3" zoomScale="40" zoomScaleNormal="70" zoomScaleSheetLayoutView="40" workbookViewId="0">
      <pane xSplit="3" ySplit="9" topLeftCell="D53" activePane="bottomRight" state="frozen"/>
      <selection activeCell="A3" sqref="A3"/>
      <selection pane="topRight" activeCell="D3" sqref="D3"/>
      <selection pane="bottomLeft" activeCell="A12" sqref="A12"/>
      <selection pane="bottomRight" activeCell="D60" sqref="D60"/>
    </sheetView>
  </sheetViews>
  <sheetFormatPr baseColWidth="10" defaultColWidth="11.42578125" defaultRowHeight="15" x14ac:dyDescent="0.25"/>
  <cols>
    <col min="1" max="1" width="11.7109375" style="22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9" customWidth="1"/>
    <col min="7" max="7" width="32" style="9" customWidth="1"/>
    <col min="8" max="8" width="32.42578125" style="9" customWidth="1"/>
    <col min="9" max="9" width="29.28515625" style="23" customWidth="1"/>
    <col min="10" max="10" width="26" style="24" customWidth="1"/>
    <col min="11" max="11" width="29.7109375" style="22" customWidth="1"/>
    <col min="12" max="12" width="29" style="1" customWidth="1"/>
    <col min="13" max="13" width="25.85546875" style="25" customWidth="1"/>
    <col min="14" max="14" width="30.5703125" style="22" customWidth="1"/>
    <col min="15" max="15" width="30.28515625" style="22" customWidth="1"/>
    <col min="16" max="16" width="30.42578125" style="26" customWidth="1"/>
    <col min="17" max="17" width="30.140625" style="27" customWidth="1"/>
    <col min="18" max="18" width="35" style="27" customWidth="1"/>
    <col min="19" max="16384" width="11.42578125" style="2"/>
  </cols>
  <sheetData>
    <row r="1" spans="1:18" ht="4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  <c r="P1" s="1"/>
      <c r="Q1" s="1"/>
      <c r="R1" s="1"/>
    </row>
    <row r="2" spans="1:18" ht="18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32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</row>
    <row r="4" spans="1:18" ht="84.75" customHeight="1" x14ac:dyDescent="0.25">
      <c r="A4" s="161" t="s">
        <v>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</row>
    <row r="5" spans="1:18" ht="57" customHeight="1" x14ac:dyDescent="0.25">
      <c r="A5" s="162" t="s">
        <v>43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1:18" ht="15.75" x14ac:dyDescent="0.25">
      <c r="A6" s="5"/>
      <c r="B6" s="5"/>
      <c r="C6" s="5"/>
      <c r="D6" s="5"/>
      <c r="E6" s="5"/>
      <c r="F6" s="5"/>
      <c r="G6" s="6"/>
      <c r="H6" s="6"/>
      <c r="I6" s="7"/>
      <c r="J6" s="8"/>
      <c r="K6" s="5"/>
      <c r="L6" s="5"/>
      <c r="M6" s="5"/>
      <c r="N6" s="5"/>
      <c r="O6" s="5"/>
      <c r="P6" s="5"/>
      <c r="Q6" s="5"/>
      <c r="R6" s="5"/>
    </row>
    <row r="7" spans="1:18" ht="70.5" customHeight="1" thickBot="1" x14ac:dyDescent="0.3">
      <c r="A7" s="163" t="s">
        <v>454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5"/>
    </row>
    <row r="8" spans="1:18" ht="54" customHeight="1" thickBot="1" x14ac:dyDescent="0.3">
      <c r="A8" s="166" t="s">
        <v>1</v>
      </c>
      <c r="B8" s="168" t="s">
        <v>2</v>
      </c>
      <c r="C8" s="168" t="s">
        <v>3</v>
      </c>
      <c r="D8" s="168" t="s">
        <v>4</v>
      </c>
      <c r="E8" s="168" t="s">
        <v>5</v>
      </c>
      <c r="F8" s="168" t="s">
        <v>6</v>
      </c>
      <c r="G8" s="171" t="s">
        <v>7</v>
      </c>
      <c r="H8" s="171" t="s">
        <v>8</v>
      </c>
      <c r="I8" s="174" t="s">
        <v>9</v>
      </c>
      <c r="J8" s="177" t="s">
        <v>10</v>
      </c>
      <c r="K8" s="177"/>
      <c r="L8" s="178"/>
      <c r="M8" s="178"/>
      <c r="N8" s="178"/>
      <c r="O8" s="178"/>
      <c r="P8" s="179" t="s">
        <v>11</v>
      </c>
      <c r="Q8" s="180"/>
      <c r="R8" s="181" t="s">
        <v>12</v>
      </c>
    </row>
    <row r="9" spans="1:18" ht="63.75" customHeight="1" x14ac:dyDescent="0.25">
      <c r="A9" s="167"/>
      <c r="B9" s="169"/>
      <c r="C9" s="169"/>
      <c r="D9" s="169"/>
      <c r="E9" s="169"/>
      <c r="F9" s="169"/>
      <c r="G9" s="172"/>
      <c r="H9" s="172"/>
      <c r="I9" s="175"/>
      <c r="J9" s="182" t="s">
        <v>13</v>
      </c>
      <c r="K9" s="182"/>
      <c r="L9" s="183" t="s">
        <v>14</v>
      </c>
      <c r="M9" s="185" t="s">
        <v>15</v>
      </c>
      <c r="N9" s="186"/>
      <c r="O9" s="171" t="s">
        <v>16</v>
      </c>
      <c r="P9" s="188" t="s">
        <v>17</v>
      </c>
      <c r="Q9" s="181" t="s">
        <v>18</v>
      </c>
      <c r="R9" s="181"/>
    </row>
    <row r="10" spans="1:18" ht="76.5" customHeight="1" thickBot="1" x14ac:dyDescent="0.3">
      <c r="A10" s="167"/>
      <c r="B10" s="169"/>
      <c r="C10" s="170"/>
      <c r="D10" s="170"/>
      <c r="E10" s="170"/>
      <c r="F10" s="170"/>
      <c r="G10" s="172"/>
      <c r="H10" s="172"/>
      <c r="I10" s="176"/>
      <c r="J10" s="112" t="s">
        <v>19</v>
      </c>
      <c r="K10" s="113" t="s">
        <v>20</v>
      </c>
      <c r="L10" s="184"/>
      <c r="M10" s="114" t="s">
        <v>21</v>
      </c>
      <c r="N10" s="115" t="s">
        <v>22</v>
      </c>
      <c r="O10" s="187"/>
      <c r="P10" s="188"/>
      <c r="Q10" s="181"/>
      <c r="R10" s="181"/>
    </row>
    <row r="11" spans="1:18" ht="43.5" customHeight="1" x14ac:dyDescent="0.25">
      <c r="A11" s="173" t="s">
        <v>50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</row>
    <row r="12" spans="1:18" ht="36.75" customHeight="1" x14ac:dyDescent="0.35">
      <c r="A12" s="39">
        <v>1</v>
      </c>
      <c r="B12" s="116" t="s">
        <v>48</v>
      </c>
      <c r="C12" s="116" t="s">
        <v>49</v>
      </c>
      <c r="D12" s="116" t="s">
        <v>50</v>
      </c>
      <c r="E12" s="116" t="s">
        <v>51</v>
      </c>
      <c r="F12" s="117" t="s">
        <v>52</v>
      </c>
      <c r="G12" s="118">
        <v>400000</v>
      </c>
      <c r="H12" s="118">
        <f t="shared" ref="H12:H17" si="0">+G12</f>
        <v>400000</v>
      </c>
      <c r="I12" s="156">
        <v>84334.99</v>
      </c>
      <c r="J12" s="120">
        <f>387050*2.87%</f>
        <v>11108.334999999999</v>
      </c>
      <c r="K12" s="121">
        <f>387050*7.1%</f>
        <v>27480.55</v>
      </c>
      <c r="L12" s="122">
        <f>77410*1.1%</f>
        <v>851.5100000000001</v>
      </c>
      <c r="M12" s="121">
        <f>193525*3.04%</f>
        <v>5883.16</v>
      </c>
      <c r="N12" s="121">
        <f>193525*7.09%</f>
        <v>13720.922500000001</v>
      </c>
      <c r="O12" s="121">
        <v>0</v>
      </c>
      <c r="P12" s="123">
        <f t="shared" ref="P12:P16" si="1">I12+J12+M12+O12</f>
        <v>101326.48500000002</v>
      </c>
      <c r="Q12" s="123">
        <f t="shared" ref="Q12:Q16" si="2">K12+L12+N12</f>
        <v>42052.982499999998</v>
      </c>
      <c r="R12" s="123">
        <f>G12-P12+H12</f>
        <v>698673.51500000001</v>
      </c>
    </row>
    <row r="13" spans="1:18" ht="36.75" customHeight="1" x14ac:dyDescent="0.35">
      <c r="A13" s="39">
        <f t="shared" ref="A13:A18" si="3">+A12+1</f>
        <v>2</v>
      </c>
      <c r="B13" s="116" t="s">
        <v>53</v>
      </c>
      <c r="C13" s="116" t="s">
        <v>54</v>
      </c>
      <c r="D13" s="116" t="s">
        <v>50</v>
      </c>
      <c r="E13" s="116" t="s">
        <v>55</v>
      </c>
      <c r="F13" s="117" t="s">
        <v>56</v>
      </c>
      <c r="G13" s="118">
        <v>160000</v>
      </c>
      <c r="H13" s="118">
        <f t="shared" si="0"/>
        <v>160000</v>
      </c>
      <c r="I13" s="156">
        <v>25790</v>
      </c>
      <c r="J13" s="120">
        <f>G13*2.87/100</f>
        <v>4592</v>
      </c>
      <c r="K13" s="121">
        <f>G13*7.1/100</f>
        <v>11360</v>
      </c>
      <c r="L13" s="122">
        <f t="shared" ref="L13:L17" si="4">77410*1.1%</f>
        <v>851.5100000000001</v>
      </c>
      <c r="M13" s="121">
        <f>+G13*3.04%</f>
        <v>4864</v>
      </c>
      <c r="N13" s="121">
        <f>+G13*7.09%</f>
        <v>11344</v>
      </c>
      <c r="O13" s="121">
        <f>1715.46</f>
        <v>1715.46</v>
      </c>
      <c r="P13" s="123">
        <f t="shared" si="1"/>
        <v>36961.46</v>
      </c>
      <c r="Q13" s="123">
        <f t="shared" si="2"/>
        <v>23555.510000000002</v>
      </c>
      <c r="R13" s="123">
        <f t="shared" ref="R13:R18" si="5">G13-P13+H13</f>
        <v>283038.54000000004</v>
      </c>
    </row>
    <row r="14" spans="1:18" ht="36.75" customHeight="1" x14ac:dyDescent="0.35">
      <c r="A14" s="39">
        <f t="shared" si="3"/>
        <v>3</v>
      </c>
      <c r="B14" s="116" t="s">
        <v>57</v>
      </c>
      <c r="C14" s="116" t="s">
        <v>54</v>
      </c>
      <c r="D14" s="116" t="s">
        <v>50</v>
      </c>
      <c r="E14" s="116" t="s">
        <v>58</v>
      </c>
      <c r="F14" s="117" t="s">
        <v>52</v>
      </c>
      <c r="G14" s="118">
        <v>160000</v>
      </c>
      <c r="H14" s="118">
        <f t="shared" si="0"/>
        <v>160000</v>
      </c>
      <c r="I14" s="156">
        <v>25361.14</v>
      </c>
      <c r="J14" s="120">
        <f t="shared" ref="J14:J18" si="6">G14*2.87/100</f>
        <v>4592</v>
      </c>
      <c r="K14" s="121">
        <f t="shared" ref="K14:K18" si="7">G14*7.1/100</f>
        <v>11360</v>
      </c>
      <c r="L14" s="122">
        <f t="shared" si="4"/>
        <v>851.5100000000001</v>
      </c>
      <c r="M14" s="121">
        <f t="shared" ref="M14:M18" si="8">+G14*3.04%</f>
        <v>4864</v>
      </c>
      <c r="N14" s="121">
        <f t="shared" ref="N14:N18" si="9">+G14*7.09%</f>
        <v>11344</v>
      </c>
      <c r="O14" s="121">
        <f>1715.46*2</f>
        <v>3430.92</v>
      </c>
      <c r="P14" s="123">
        <f t="shared" si="1"/>
        <v>38248.06</v>
      </c>
      <c r="Q14" s="123">
        <f t="shared" si="2"/>
        <v>23555.510000000002</v>
      </c>
      <c r="R14" s="123">
        <f t="shared" si="5"/>
        <v>281751.94</v>
      </c>
    </row>
    <row r="15" spans="1:18" ht="40.5" customHeight="1" x14ac:dyDescent="0.35">
      <c r="A15" s="39">
        <f>+A14+1</f>
        <v>4</v>
      </c>
      <c r="B15" s="116" t="s">
        <v>60</v>
      </c>
      <c r="C15" s="116" t="s">
        <v>54</v>
      </c>
      <c r="D15" s="116" t="s">
        <v>50</v>
      </c>
      <c r="E15" s="116" t="s">
        <v>61</v>
      </c>
      <c r="F15" s="126" t="s">
        <v>59</v>
      </c>
      <c r="G15" s="118">
        <v>90000</v>
      </c>
      <c r="H15" s="118">
        <f t="shared" si="0"/>
        <v>90000</v>
      </c>
      <c r="I15" s="156">
        <v>9753.1200000000008</v>
      </c>
      <c r="J15" s="120">
        <f t="shared" si="6"/>
        <v>2583</v>
      </c>
      <c r="K15" s="124">
        <f t="shared" si="7"/>
        <v>6390</v>
      </c>
      <c r="L15" s="122">
        <f t="shared" si="4"/>
        <v>851.5100000000001</v>
      </c>
      <c r="M15" s="125">
        <f t="shared" si="8"/>
        <v>2736</v>
      </c>
      <c r="N15" s="121">
        <f t="shared" si="9"/>
        <v>6381</v>
      </c>
      <c r="O15" s="127">
        <v>0</v>
      </c>
      <c r="P15" s="123">
        <f t="shared" si="1"/>
        <v>15072.12</v>
      </c>
      <c r="Q15" s="123">
        <f t="shared" si="2"/>
        <v>13622.51</v>
      </c>
      <c r="R15" s="123">
        <f t="shared" si="5"/>
        <v>164927.88</v>
      </c>
    </row>
    <row r="16" spans="1:18" ht="40.5" customHeight="1" x14ac:dyDescent="0.35">
      <c r="A16" s="39">
        <f t="shared" si="3"/>
        <v>5</v>
      </c>
      <c r="B16" s="116" t="s">
        <v>62</v>
      </c>
      <c r="C16" s="116" t="s">
        <v>54</v>
      </c>
      <c r="D16" s="116" t="s">
        <v>50</v>
      </c>
      <c r="E16" s="116" t="s">
        <v>61</v>
      </c>
      <c r="F16" s="126" t="s">
        <v>59</v>
      </c>
      <c r="G16" s="118">
        <v>90000</v>
      </c>
      <c r="H16" s="118">
        <f t="shared" si="0"/>
        <v>90000</v>
      </c>
      <c r="I16" s="156">
        <v>9753.1200000000008</v>
      </c>
      <c r="J16" s="120">
        <f t="shared" si="6"/>
        <v>2583</v>
      </c>
      <c r="K16" s="124">
        <f t="shared" si="7"/>
        <v>6390</v>
      </c>
      <c r="L16" s="122">
        <f t="shared" si="4"/>
        <v>851.5100000000001</v>
      </c>
      <c r="M16" s="125">
        <f t="shared" si="8"/>
        <v>2736</v>
      </c>
      <c r="N16" s="121">
        <f t="shared" si="9"/>
        <v>6381</v>
      </c>
      <c r="O16" s="127">
        <v>0</v>
      </c>
      <c r="P16" s="123">
        <f t="shared" si="1"/>
        <v>15072.12</v>
      </c>
      <c r="Q16" s="123">
        <f t="shared" si="2"/>
        <v>13622.51</v>
      </c>
      <c r="R16" s="123">
        <f t="shared" si="5"/>
        <v>164927.88</v>
      </c>
    </row>
    <row r="17" spans="1:18" ht="24" x14ac:dyDescent="0.35">
      <c r="A17" s="39">
        <f t="shared" si="3"/>
        <v>6</v>
      </c>
      <c r="B17" s="116" t="s">
        <v>63</v>
      </c>
      <c r="C17" s="116" t="s">
        <v>54</v>
      </c>
      <c r="D17" s="116" t="s">
        <v>50</v>
      </c>
      <c r="E17" s="116" t="s">
        <v>64</v>
      </c>
      <c r="F17" s="128" t="s">
        <v>56</v>
      </c>
      <c r="G17" s="129">
        <v>90000</v>
      </c>
      <c r="H17" s="118">
        <f t="shared" si="0"/>
        <v>90000</v>
      </c>
      <c r="I17" s="156">
        <v>9753.1200000000008</v>
      </c>
      <c r="J17" s="120">
        <f t="shared" si="6"/>
        <v>2583</v>
      </c>
      <c r="K17" s="124">
        <f t="shared" si="7"/>
        <v>6390</v>
      </c>
      <c r="L17" s="122">
        <f t="shared" si="4"/>
        <v>851.5100000000001</v>
      </c>
      <c r="M17" s="125">
        <f t="shared" si="8"/>
        <v>2736</v>
      </c>
      <c r="N17" s="121">
        <f t="shared" si="9"/>
        <v>6381</v>
      </c>
      <c r="O17" s="131">
        <v>0</v>
      </c>
      <c r="P17" s="132">
        <f>+I17+J17+M17</f>
        <v>15072.12</v>
      </c>
      <c r="Q17" s="130">
        <f>+K17+L17+N17</f>
        <v>13622.51</v>
      </c>
      <c r="R17" s="123">
        <f t="shared" si="5"/>
        <v>164927.88</v>
      </c>
    </row>
    <row r="18" spans="1:18" ht="36.75" customHeight="1" x14ac:dyDescent="0.35">
      <c r="A18" s="39">
        <f t="shared" si="3"/>
        <v>7</v>
      </c>
      <c r="B18" s="116" t="s">
        <v>65</v>
      </c>
      <c r="C18" s="116" t="s">
        <v>54</v>
      </c>
      <c r="D18" s="116" t="s">
        <v>50</v>
      </c>
      <c r="E18" s="116" t="s">
        <v>450</v>
      </c>
      <c r="F18" s="117" t="s">
        <v>66</v>
      </c>
      <c r="G18" s="118">
        <v>60000</v>
      </c>
      <c r="H18" s="118">
        <v>47500</v>
      </c>
      <c r="I18" s="156">
        <f>891.01+2252.57</f>
        <v>3143.58</v>
      </c>
      <c r="J18" s="120">
        <f t="shared" si="6"/>
        <v>1722</v>
      </c>
      <c r="K18" s="121">
        <f t="shared" si="7"/>
        <v>4260</v>
      </c>
      <c r="L18" s="122">
        <f>+G18*1.1%</f>
        <v>660.00000000000011</v>
      </c>
      <c r="M18" s="121">
        <f t="shared" si="8"/>
        <v>1824</v>
      </c>
      <c r="N18" s="121">
        <f t="shared" si="9"/>
        <v>4254</v>
      </c>
      <c r="O18" s="121">
        <v>1715.46</v>
      </c>
      <c r="P18" s="123">
        <f>I18+J18+M18+O18</f>
        <v>8405.0400000000009</v>
      </c>
      <c r="Q18" s="123">
        <f>K18+L18+N18</f>
        <v>9174</v>
      </c>
      <c r="R18" s="123">
        <f t="shared" si="5"/>
        <v>99094.959999999992</v>
      </c>
    </row>
    <row r="19" spans="1:18" ht="22.5" x14ac:dyDescent="0.25">
      <c r="A19" s="189" t="s">
        <v>23</v>
      </c>
      <c r="B19" s="189"/>
      <c r="C19" s="189"/>
      <c r="D19" s="189"/>
      <c r="E19" s="189"/>
      <c r="F19" s="43"/>
      <c r="G19" s="44">
        <f t="shared" ref="G19:R19" si="10">SUM(G12:G18)</f>
        <v>1050000</v>
      </c>
      <c r="H19" s="44">
        <f t="shared" si="10"/>
        <v>1037500</v>
      </c>
      <c r="I19" s="44">
        <f t="shared" si="10"/>
        <v>167889.06999999998</v>
      </c>
      <c r="J19" s="44">
        <f t="shared" si="10"/>
        <v>29763.334999999999</v>
      </c>
      <c r="K19" s="44">
        <f t="shared" si="10"/>
        <v>73630.55</v>
      </c>
      <c r="L19" s="44">
        <f t="shared" si="10"/>
        <v>5769.06</v>
      </c>
      <c r="M19" s="44">
        <f t="shared" si="10"/>
        <v>25643.16</v>
      </c>
      <c r="N19" s="44">
        <f t="shared" si="10"/>
        <v>59805.922500000001</v>
      </c>
      <c r="O19" s="44">
        <f t="shared" si="10"/>
        <v>6861.84</v>
      </c>
      <c r="P19" s="44">
        <f t="shared" si="10"/>
        <v>230157.405</v>
      </c>
      <c r="Q19" s="44">
        <f t="shared" si="10"/>
        <v>139205.53249999997</v>
      </c>
      <c r="R19" s="44">
        <f t="shared" si="10"/>
        <v>1857342.5949999997</v>
      </c>
    </row>
    <row r="20" spans="1:18" ht="43.5" customHeight="1" x14ac:dyDescent="0.25">
      <c r="A20" s="173" t="s">
        <v>24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</row>
    <row r="21" spans="1:18" ht="36.75" customHeight="1" x14ac:dyDescent="0.35">
      <c r="A21" s="39">
        <f>+A18+1</f>
        <v>8</v>
      </c>
      <c r="B21" s="116" t="s">
        <v>67</v>
      </c>
      <c r="C21" s="116" t="s">
        <v>54</v>
      </c>
      <c r="D21" s="116" t="s">
        <v>24</v>
      </c>
      <c r="E21" s="116" t="s">
        <v>68</v>
      </c>
      <c r="F21" s="117" t="s">
        <v>52</v>
      </c>
      <c r="G21" s="118">
        <v>210000</v>
      </c>
      <c r="H21" s="118">
        <f t="shared" ref="H21:H26" si="11">+G21</f>
        <v>210000</v>
      </c>
      <c r="I21" s="156">
        <v>37676.46</v>
      </c>
      <c r="J21" s="120">
        <f>G21*2.87/100</f>
        <v>6027</v>
      </c>
      <c r="K21" s="121">
        <f>G21*7.1/100</f>
        <v>14910</v>
      </c>
      <c r="L21" s="122">
        <f t="shared" ref="L21:L29" si="12">77410*1.1%</f>
        <v>851.5100000000001</v>
      </c>
      <c r="M21" s="121">
        <f>193525*3.04%</f>
        <v>5883.16</v>
      </c>
      <c r="N21" s="121">
        <f>193525*7.09%</f>
        <v>13720.922500000001</v>
      </c>
      <c r="O21" s="121">
        <v>1715.46</v>
      </c>
      <c r="P21" s="123">
        <f t="shared" ref="P21:P28" si="13">I21+J21+M21+O21</f>
        <v>51302.079999999994</v>
      </c>
      <c r="Q21" s="123">
        <f t="shared" ref="Q21:Q28" si="14">K21+L21+N21</f>
        <v>29482.432500000003</v>
      </c>
      <c r="R21" s="123">
        <f t="shared" ref="R21:R30" si="15">G21-P21+H21</f>
        <v>368697.92000000004</v>
      </c>
    </row>
    <row r="22" spans="1:18" ht="36.75" customHeight="1" x14ac:dyDescent="0.35">
      <c r="A22" s="39">
        <f t="shared" ref="A22:A30" si="16">+A21+1</f>
        <v>9</v>
      </c>
      <c r="B22" s="116" t="s">
        <v>69</v>
      </c>
      <c r="C22" s="116" t="s">
        <v>54</v>
      </c>
      <c r="D22" s="116" t="s">
        <v>24</v>
      </c>
      <c r="E22" s="116" t="s">
        <v>70</v>
      </c>
      <c r="F22" s="117" t="s">
        <v>56</v>
      </c>
      <c r="G22" s="118">
        <v>160000</v>
      </c>
      <c r="H22" s="118">
        <f t="shared" si="11"/>
        <v>160000</v>
      </c>
      <c r="I22" s="156">
        <v>25790</v>
      </c>
      <c r="J22" s="120">
        <f t="shared" ref="J22:J30" si="17">G22*2.87/100</f>
        <v>4592</v>
      </c>
      <c r="K22" s="121">
        <f t="shared" ref="K22:K30" si="18">G22*7.1/100</f>
        <v>11360</v>
      </c>
      <c r="L22" s="122">
        <f t="shared" si="12"/>
        <v>851.5100000000001</v>
      </c>
      <c r="M22" s="121">
        <f>+G22*3.04%</f>
        <v>4864</v>
      </c>
      <c r="N22" s="121">
        <f>+G22*7.09%</f>
        <v>11344</v>
      </c>
      <c r="O22" s="121">
        <v>1715.46</v>
      </c>
      <c r="P22" s="123">
        <f t="shared" si="13"/>
        <v>36961.46</v>
      </c>
      <c r="Q22" s="123">
        <f t="shared" si="14"/>
        <v>23555.510000000002</v>
      </c>
      <c r="R22" s="123">
        <f t="shared" si="15"/>
        <v>283038.54000000004</v>
      </c>
    </row>
    <row r="23" spans="1:18" ht="36.75" customHeight="1" x14ac:dyDescent="0.35">
      <c r="A23" s="39">
        <f t="shared" si="16"/>
        <v>10</v>
      </c>
      <c r="B23" s="116" t="s">
        <v>71</v>
      </c>
      <c r="C23" s="116" t="s">
        <v>54</v>
      </c>
      <c r="D23" s="116" t="s">
        <v>24</v>
      </c>
      <c r="E23" s="116" t="s">
        <v>72</v>
      </c>
      <c r="F23" s="117" t="s">
        <v>52</v>
      </c>
      <c r="G23" s="118">
        <v>160000</v>
      </c>
      <c r="H23" s="118">
        <f t="shared" si="11"/>
        <v>160000</v>
      </c>
      <c r="I23" s="156">
        <v>25790</v>
      </c>
      <c r="J23" s="120">
        <f t="shared" si="17"/>
        <v>4592</v>
      </c>
      <c r="K23" s="121">
        <f t="shared" si="18"/>
        <v>11360</v>
      </c>
      <c r="L23" s="122">
        <f t="shared" si="12"/>
        <v>851.5100000000001</v>
      </c>
      <c r="M23" s="121">
        <f t="shared" ref="M23:M30" si="19">+G23*3.04%</f>
        <v>4864</v>
      </c>
      <c r="N23" s="121">
        <f t="shared" ref="N23:N30" si="20">+G23*7.09%</f>
        <v>11344</v>
      </c>
      <c r="O23" s="121">
        <v>1715.46</v>
      </c>
      <c r="P23" s="123">
        <f t="shared" si="13"/>
        <v>36961.46</v>
      </c>
      <c r="Q23" s="123">
        <f t="shared" si="14"/>
        <v>23555.510000000002</v>
      </c>
      <c r="R23" s="123">
        <f t="shared" si="15"/>
        <v>283038.54000000004</v>
      </c>
    </row>
    <row r="24" spans="1:18" ht="42.75" customHeight="1" x14ac:dyDescent="0.35">
      <c r="A24" s="39">
        <f t="shared" si="16"/>
        <v>11</v>
      </c>
      <c r="B24" s="116" t="s">
        <v>73</v>
      </c>
      <c r="C24" s="116" t="s">
        <v>54</v>
      </c>
      <c r="D24" s="116" t="s">
        <v>24</v>
      </c>
      <c r="E24" s="116" t="s">
        <v>74</v>
      </c>
      <c r="F24" s="117" t="s">
        <v>52</v>
      </c>
      <c r="G24" s="134">
        <v>60000</v>
      </c>
      <c r="H24" s="118">
        <f t="shared" si="11"/>
        <v>60000</v>
      </c>
      <c r="I24" s="156">
        <v>3486.68</v>
      </c>
      <c r="J24" s="120">
        <f t="shared" si="17"/>
        <v>1722</v>
      </c>
      <c r="K24" s="124">
        <f t="shared" si="18"/>
        <v>4260</v>
      </c>
      <c r="L24" s="122">
        <f>+G24*1.1%</f>
        <v>660.00000000000011</v>
      </c>
      <c r="M24" s="121">
        <f t="shared" si="19"/>
        <v>1824</v>
      </c>
      <c r="N24" s="121">
        <f t="shared" si="20"/>
        <v>4254</v>
      </c>
      <c r="O24" s="127">
        <v>0</v>
      </c>
      <c r="P24" s="123">
        <f t="shared" si="13"/>
        <v>7032.68</v>
      </c>
      <c r="Q24" s="123">
        <f t="shared" si="14"/>
        <v>9174</v>
      </c>
      <c r="R24" s="123">
        <f t="shared" si="15"/>
        <v>112967.32</v>
      </c>
    </row>
    <row r="25" spans="1:18" ht="36.75" customHeight="1" x14ac:dyDescent="0.35">
      <c r="A25" s="39">
        <f t="shared" si="16"/>
        <v>12</v>
      </c>
      <c r="B25" s="116" t="s">
        <v>75</v>
      </c>
      <c r="C25" s="116" t="s">
        <v>54</v>
      </c>
      <c r="D25" s="116" t="s">
        <v>24</v>
      </c>
      <c r="E25" s="116" t="s">
        <v>76</v>
      </c>
      <c r="F25" s="117" t="s">
        <v>56</v>
      </c>
      <c r="G25" s="118">
        <v>90000</v>
      </c>
      <c r="H25" s="118">
        <f t="shared" si="11"/>
        <v>90000</v>
      </c>
      <c r="I25" s="156">
        <v>9324.25</v>
      </c>
      <c r="J25" s="120">
        <f t="shared" si="17"/>
        <v>2583</v>
      </c>
      <c r="K25" s="121">
        <f t="shared" si="18"/>
        <v>6390</v>
      </c>
      <c r="L25" s="122">
        <f t="shared" si="12"/>
        <v>851.5100000000001</v>
      </c>
      <c r="M25" s="121">
        <f t="shared" si="19"/>
        <v>2736</v>
      </c>
      <c r="N25" s="121">
        <f t="shared" si="20"/>
        <v>6381</v>
      </c>
      <c r="O25" s="121">
        <v>1715.46</v>
      </c>
      <c r="P25" s="123">
        <f t="shared" si="13"/>
        <v>16358.71</v>
      </c>
      <c r="Q25" s="123">
        <f t="shared" si="14"/>
        <v>13622.51</v>
      </c>
      <c r="R25" s="123">
        <f t="shared" si="15"/>
        <v>163641.29</v>
      </c>
    </row>
    <row r="26" spans="1:18" ht="42.75" customHeight="1" x14ac:dyDescent="0.35">
      <c r="A26" s="39">
        <f t="shared" si="16"/>
        <v>13</v>
      </c>
      <c r="B26" s="116" t="s">
        <v>77</v>
      </c>
      <c r="C26" s="116" t="s">
        <v>54</v>
      </c>
      <c r="D26" s="116" t="s">
        <v>24</v>
      </c>
      <c r="E26" s="116" t="s">
        <v>78</v>
      </c>
      <c r="F26" s="117" t="s">
        <v>56</v>
      </c>
      <c r="G26" s="134">
        <v>90000</v>
      </c>
      <c r="H26" s="118">
        <f t="shared" si="11"/>
        <v>90000</v>
      </c>
      <c r="I26" s="156">
        <v>9753.1200000000008</v>
      </c>
      <c r="J26" s="120">
        <f t="shared" si="17"/>
        <v>2583</v>
      </c>
      <c r="K26" s="124">
        <f t="shared" si="18"/>
        <v>6390</v>
      </c>
      <c r="L26" s="122">
        <f t="shared" si="12"/>
        <v>851.5100000000001</v>
      </c>
      <c r="M26" s="121">
        <f t="shared" si="19"/>
        <v>2736</v>
      </c>
      <c r="N26" s="121">
        <f t="shared" si="20"/>
        <v>6381</v>
      </c>
      <c r="O26" s="127">
        <v>0</v>
      </c>
      <c r="P26" s="123">
        <f t="shared" si="13"/>
        <v>15072.12</v>
      </c>
      <c r="Q26" s="123">
        <f t="shared" si="14"/>
        <v>13622.51</v>
      </c>
      <c r="R26" s="123">
        <f t="shared" si="15"/>
        <v>164927.88</v>
      </c>
    </row>
    <row r="27" spans="1:18" ht="42.75" customHeight="1" x14ac:dyDescent="0.35">
      <c r="A27" s="39">
        <f t="shared" si="16"/>
        <v>14</v>
      </c>
      <c r="B27" s="116" t="s">
        <v>79</v>
      </c>
      <c r="C27" s="116" t="s">
        <v>54</v>
      </c>
      <c r="D27" s="116" t="s">
        <v>24</v>
      </c>
      <c r="E27" s="116" t="s">
        <v>434</v>
      </c>
      <c r="F27" s="117" t="s">
        <v>56</v>
      </c>
      <c r="G27" s="134">
        <v>140000</v>
      </c>
      <c r="H27" s="118">
        <v>98333.33</v>
      </c>
      <c r="I27" s="156">
        <f>9753.12+11761.25</f>
        <v>21514.370000000003</v>
      </c>
      <c r="J27" s="120">
        <f t="shared" si="17"/>
        <v>4018</v>
      </c>
      <c r="K27" s="124">
        <f t="shared" si="18"/>
        <v>9940</v>
      </c>
      <c r="L27" s="122">
        <f t="shared" si="12"/>
        <v>851.5100000000001</v>
      </c>
      <c r="M27" s="121">
        <f t="shared" si="19"/>
        <v>4256</v>
      </c>
      <c r="N27" s="121">
        <f t="shared" si="20"/>
        <v>9926</v>
      </c>
      <c r="O27" s="127">
        <v>0</v>
      </c>
      <c r="P27" s="123">
        <f t="shared" si="13"/>
        <v>29788.370000000003</v>
      </c>
      <c r="Q27" s="123">
        <f t="shared" si="14"/>
        <v>20717.510000000002</v>
      </c>
      <c r="R27" s="123">
        <f t="shared" si="15"/>
        <v>208544.96000000002</v>
      </c>
    </row>
    <row r="28" spans="1:18" ht="42.75" customHeight="1" x14ac:dyDescent="0.35">
      <c r="A28" s="39">
        <f t="shared" si="16"/>
        <v>15</v>
      </c>
      <c r="B28" s="116" t="s">
        <v>80</v>
      </c>
      <c r="C28" s="116" t="s">
        <v>54</v>
      </c>
      <c r="D28" s="116" t="s">
        <v>24</v>
      </c>
      <c r="E28" s="116" t="s">
        <v>435</v>
      </c>
      <c r="F28" s="117" t="s">
        <v>56</v>
      </c>
      <c r="G28" s="134">
        <v>90000</v>
      </c>
      <c r="H28" s="118">
        <v>65000</v>
      </c>
      <c r="I28" s="156">
        <f>3486.68+6266.44</f>
        <v>9753.119999999999</v>
      </c>
      <c r="J28" s="120">
        <f t="shared" si="17"/>
        <v>2583</v>
      </c>
      <c r="K28" s="124">
        <f t="shared" si="18"/>
        <v>6390</v>
      </c>
      <c r="L28" s="122">
        <f t="shared" si="12"/>
        <v>851.5100000000001</v>
      </c>
      <c r="M28" s="121">
        <f t="shared" si="19"/>
        <v>2736</v>
      </c>
      <c r="N28" s="121">
        <f t="shared" si="20"/>
        <v>6381</v>
      </c>
      <c r="O28" s="127">
        <v>0</v>
      </c>
      <c r="P28" s="123">
        <f t="shared" si="13"/>
        <v>15072.119999999999</v>
      </c>
      <c r="Q28" s="123">
        <f t="shared" si="14"/>
        <v>13622.51</v>
      </c>
      <c r="R28" s="123">
        <f t="shared" si="15"/>
        <v>139927.88</v>
      </c>
    </row>
    <row r="29" spans="1:18" ht="36.75" customHeight="1" x14ac:dyDescent="0.35">
      <c r="A29" s="39">
        <f t="shared" si="16"/>
        <v>16</v>
      </c>
      <c r="B29" s="116" t="s">
        <v>81</v>
      </c>
      <c r="C29" s="116" t="s">
        <v>54</v>
      </c>
      <c r="D29" s="116" t="s">
        <v>24</v>
      </c>
      <c r="E29" s="116" t="s">
        <v>452</v>
      </c>
      <c r="F29" s="117" t="s">
        <v>66</v>
      </c>
      <c r="G29" s="118">
        <v>90000</v>
      </c>
      <c r="H29" s="118">
        <v>65000</v>
      </c>
      <c r="I29" s="156">
        <f>351.42+8543.97</f>
        <v>8895.39</v>
      </c>
      <c r="J29" s="120">
        <f t="shared" si="17"/>
        <v>2583</v>
      </c>
      <c r="K29" s="121">
        <f t="shared" si="18"/>
        <v>6390</v>
      </c>
      <c r="L29" s="122">
        <f t="shared" si="12"/>
        <v>851.5100000000001</v>
      </c>
      <c r="M29" s="121">
        <f t="shared" si="19"/>
        <v>2736</v>
      </c>
      <c r="N29" s="121">
        <f t="shared" si="20"/>
        <v>6381</v>
      </c>
      <c r="O29" s="121">
        <f>1715.46*2</f>
        <v>3430.92</v>
      </c>
      <c r="P29" s="123">
        <f>I29+J29+M29+O29</f>
        <v>17645.309999999998</v>
      </c>
      <c r="Q29" s="123">
        <f>K29+L29+N29</f>
        <v>13622.51</v>
      </c>
      <c r="R29" s="123">
        <f t="shared" si="15"/>
        <v>137354.69</v>
      </c>
    </row>
    <row r="30" spans="1:18" ht="42.75" customHeight="1" x14ac:dyDescent="0.35">
      <c r="A30" s="39">
        <f t="shared" si="16"/>
        <v>17</v>
      </c>
      <c r="B30" s="116" t="s">
        <v>83</v>
      </c>
      <c r="C30" s="116" t="s">
        <v>54</v>
      </c>
      <c r="D30" s="116" t="s">
        <v>24</v>
      </c>
      <c r="E30" s="116" t="s">
        <v>82</v>
      </c>
      <c r="F30" s="117" t="s">
        <v>66</v>
      </c>
      <c r="G30" s="134">
        <v>60000</v>
      </c>
      <c r="H30" s="118">
        <v>54333.33</v>
      </c>
      <c r="I30" s="156">
        <f>2534.84+608.74</f>
        <v>3143.58</v>
      </c>
      <c r="J30" s="120">
        <f t="shared" si="17"/>
        <v>1722</v>
      </c>
      <c r="K30" s="124">
        <f t="shared" si="18"/>
        <v>4260</v>
      </c>
      <c r="L30" s="125">
        <f>+G30*1.1%</f>
        <v>660.00000000000011</v>
      </c>
      <c r="M30" s="121">
        <f t="shared" si="19"/>
        <v>1824</v>
      </c>
      <c r="N30" s="121">
        <f t="shared" si="20"/>
        <v>4254</v>
      </c>
      <c r="O30" s="127">
        <v>1715.46</v>
      </c>
      <c r="P30" s="123">
        <f t="shared" ref="P30" si="21">I30+J30+M30+O30</f>
        <v>8405.0400000000009</v>
      </c>
      <c r="Q30" s="123">
        <f t="shared" ref="Q30" si="22">K30+L30+N30</f>
        <v>9174</v>
      </c>
      <c r="R30" s="123">
        <f t="shared" si="15"/>
        <v>105928.29000000001</v>
      </c>
    </row>
    <row r="31" spans="1:18" ht="28.5" customHeight="1" x14ac:dyDescent="0.25">
      <c r="A31" s="189" t="s">
        <v>25</v>
      </c>
      <c r="B31" s="189"/>
      <c r="C31" s="189"/>
      <c r="D31" s="189"/>
      <c r="E31" s="189"/>
      <c r="F31" s="40"/>
      <c r="G31" s="46">
        <f t="shared" ref="G31:R31" si="23">SUM(G21:G30)</f>
        <v>1150000</v>
      </c>
      <c r="H31" s="46">
        <f t="shared" si="23"/>
        <v>1052666.6599999999</v>
      </c>
      <c r="I31" s="46">
        <f t="shared" si="23"/>
        <v>155126.96999999994</v>
      </c>
      <c r="J31" s="46">
        <f t="shared" si="23"/>
        <v>33005</v>
      </c>
      <c r="K31" s="46">
        <f t="shared" si="23"/>
        <v>81650</v>
      </c>
      <c r="L31" s="46">
        <f t="shared" si="23"/>
        <v>8132.0800000000008</v>
      </c>
      <c r="M31" s="46">
        <f t="shared" si="23"/>
        <v>34459.160000000003</v>
      </c>
      <c r="N31" s="46">
        <f t="shared" si="23"/>
        <v>80366.922500000001</v>
      </c>
      <c r="O31" s="46">
        <f t="shared" si="23"/>
        <v>12008.220000000001</v>
      </c>
      <c r="P31" s="46">
        <f t="shared" si="23"/>
        <v>234599.34999999998</v>
      </c>
      <c r="Q31" s="46">
        <f t="shared" si="23"/>
        <v>170149.00250000003</v>
      </c>
      <c r="R31" s="46">
        <f t="shared" si="23"/>
        <v>1968067.31</v>
      </c>
    </row>
    <row r="32" spans="1:18" ht="43.5" customHeight="1" x14ac:dyDescent="0.25">
      <c r="A32" s="173" t="s">
        <v>26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</row>
    <row r="33" spans="1:18" ht="24.75" customHeight="1" x14ac:dyDescent="0.35">
      <c r="A33" s="39">
        <f>+A30+1</f>
        <v>18</v>
      </c>
      <c r="B33" s="116" t="s">
        <v>85</v>
      </c>
      <c r="C33" s="116" t="s">
        <v>54</v>
      </c>
      <c r="D33" s="116" t="s">
        <v>26</v>
      </c>
      <c r="E33" s="116" t="s">
        <v>86</v>
      </c>
      <c r="F33" s="117" t="s">
        <v>52</v>
      </c>
      <c r="G33" s="134">
        <v>210000</v>
      </c>
      <c r="H33" s="118">
        <f>+G33</f>
        <v>210000</v>
      </c>
      <c r="I33" s="156">
        <v>38105.33</v>
      </c>
      <c r="J33" s="120">
        <f>G33*2.87/100</f>
        <v>6027</v>
      </c>
      <c r="K33" s="124">
        <f>G33*7.1/100</f>
        <v>14910</v>
      </c>
      <c r="L33" s="122">
        <f t="shared" ref="L33:L144" si="24">77410*1.1%</f>
        <v>851.5100000000001</v>
      </c>
      <c r="M33" s="121">
        <f>193525*3.04%</f>
        <v>5883.16</v>
      </c>
      <c r="N33" s="121">
        <f>193525*7.09%</f>
        <v>13720.922500000001</v>
      </c>
      <c r="O33" s="121">
        <v>0</v>
      </c>
      <c r="P33" s="123">
        <f t="shared" ref="P33:P35" si="25">I33+J33+M33+O33</f>
        <v>50015.490000000005</v>
      </c>
      <c r="Q33" s="123">
        <f t="shared" ref="Q33:Q35" si="26">K33+L33+N33</f>
        <v>29482.432500000003</v>
      </c>
      <c r="R33" s="123">
        <f t="shared" ref="R33:R39" si="27">G33-P33+H33</f>
        <v>369984.51</v>
      </c>
    </row>
    <row r="34" spans="1:18" ht="36.75" customHeight="1" x14ac:dyDescent="0.35">
      <c r="A34" s="39">
        <f>+A33+1</f>
        <v>19</v>
      </c>
      <c r="B34" s="116" t="s">
        <v>87</v>
      </c>
      <c r="C34" s="116" t="s">
        <v>49</v>
      </c>
      <c r="D34" s="116" t="s">
        <v>26</v>
      </c>
      <c r="E34" s="116" t="s">
        <v>436</v>
      </c>
      <c r="F34" s="117" t="s">
        <v>56</v>
      </c>
      <c r="G34" s="118">
        <v>160000</v>
      </c>
      <c r="H34" s="118">
        <f>+G34</f>
        <v>160000</v>
      </c>
      <c r="I34" s="156">
        <f>9324.25+16465.75</f>
        <v>25790</v>
      </c>
      <c r="J34" s="120">
        <f t="shared" ref="J34:J39" si="28">G34*2.87/100</f>
        <v>4592</v>
      </c>
      <c r="K34" s="121">
        <f t="shared" ref="K34:K39" si="29">G34*7.1/100</f>
        <v>11360</v>
      </c>
      <c r="L34" s="122">
        <f t="shared" si="24"/>
        <v>851.5100000000001</v>
      </c>
      <c r="M34" s="121">
        <f>G34*3.04/100</f>
        <v>4864</v>
      </c>
      <c r="N34" s="121">
        <f>+G34*7.09%</f>
        <v>11344</v>
      </c>
      <c r="O34" s="121">
        <v>1715.46</v>
      </c>
      <c r="P34" s="123">
        <f t="shared" si="25"/>
        <v>36961.46</v>
      </c>
      <c r="Q34" s="123">
        <f t="shared" si="26"/>
        <v>23555.510000000002</v>
      </c>
      <c r="R34" s="123">
        <f t="shared" si="27"/>
        <v>283038.54000000004</v>
      </c>
    </row>
    <row r="35" spans="1:18" ht="24.75" customHeight="1" x14ac:dyDescent="0.35">
      <c r="A35" s="39">
        <f t="shared" ref="A35" si="30">+A34+1</f>
        <v>20</v>
      </c>
      <c r="B35" s="116" t="s">
        <v>88</v>
      </c>
      <c r="C35" s="116" t="s">
        <v>54</v>
      </c>
      <c r="D35" s="116" t="s">
        <v>26</v>
      </c>
      <c r="E35" s="116" t="s">
        <v>437</v>
      </c>
      <c r="F35" s="117" t="s">
        <v>56</v>
      </c>
      <c r="G35" s="134">
        <v>160000</v>
      </c>
      <c r="H35" s="118">
        <v>105833.33</v>
      </c>
      <c r="I35" s="156">
        <f>12105.37+14113.5</f>
        <v>26218.870000000003</v>
      </c>
      <c r="J35" s="120">
        <f t="shared" si="28"/>
        <v>4592</v>
      </c>
      <c r="K35" s="124">
        <f t="shared" si="29"/>
        <v>11360</v>
      </c>
      <c r="L35" s="122">
        <f t="shared" si="24"/>
        <v>851.5100000000001</v>
      </c>
      <c r="M35" s="121">
        <f t="shared" ref="M35:M39" si="31">G35*3.04/100</f>
        <v>4864</v>
      </c>
      <c r="N35" s="121">
        <f t="shared" ref="N35:N39" si="32">+G35*7.09%</f>
        <v>11344</v>
      </c>
      <c r="O35" s="121">
        <v>0</v>
      </c>
      <c r="P35" s="123">
        <f t="shared" si="25"/>
        <v>35674.870000000003</v>
      </c>
      <c r="Q35" s="123">
        <f t="shared" si="26"/>
        <v>23555.510000000002</v>
      </c>
      <c r="R35" s="123">
        <f t="shared" si="27"/>
        <v>230158.46000000002</v>
      </c>
    </row>
    <row r="36" spans="1:18" ht="28.5" customHeight="1" x14ac:dyDescent="0.35">
      <c r="A36" s="39">
        <f>+A35+1</f>
        <v>21</v>
      </c>
      <c r="B36" s="116" t="s">
        <v>429</v>
      </c>
      <c r="C36" s="116" t="s">
        <v>54</v>
      </c>
      <c r="D36" s="116" t="s">
        <v>26</v>
      </c>
      <c r="E36" s="116" t="s">
        <v>430</v>
      </c>
      <c r="F36" s="117" t="s">
        <v>56</v>
      </c>
      <c r="G36" s="134">
        <v>90000</v>
      </c>
      <c r="H36" s="118">
        <v>82500</v>
      </c>
      <c r="I36" s="156">
        <v>9324.25</v>
      </c>
      <c r="J36" s="120">
        <f t="shared" si="28"/>
        <v>2583</v>
      </c>
      <c r="K36" s="124">
        <f t="shared" si="29"/>
        <v>6390</v>
      </c>
      <c r="L36" s="122">
        <f t="shared" si="24"/>
        <v>851.5100000000001</v>
      </c>
      <c r="M36" s="121">
        <f t="shared" ref="M36:M38" si="33">G36*3.04/100</f>
        <v>2736</v>
      </c>
      <c r="N36" s="121">
        <f t="shared" ref="N36:N38" si="34">+G36*7.09%</f>
        <v>6381</v>
      </c>
      <c r="O36" s="121">
        <v>1715.46</v>
      </c>
      <c r="P36" s="123">
        <f>I36+J36+M36+O36</f>
        <v>16358.71</v>
      </c>
      <c r="Q36" s="123">
        <f t="shared" ref="Q36:Q38" si="35">K36+L36+N36</f>
        <v>13622.51</v>
      </c>
      <c r="R36" s="123">
        <f t="shared" si="27"/>
        <v>156141.29</v>
      </c>
    </row>
    <row r="37" spans="1:18" ht="37.5" customHeight="1" x14ac:dyDescent="0.35">
      <c r="A37" s="39">
        <f>+A36+1</f>
        <v>22</v>
      </c>
      <c r="B37" s="116" t="s">
        <v>433</v>
      </c>
      <c r="C37" s="116" t="s">
        <v>49</v>
      </c>
      <c r="D37" s="116" t="s">
        <v>26</v>
      </c>
      <c r="E37" s="116" t="s">
        <v>430</v>
      </c>
      <c r="F37" s="117" t="s">
        <v>56</v>
      </c>
      <c r="G37" s="134">
        <v>90000</v>
      </c>
      <c r="H37" s="118">
        <v>90000</v>
      </c>
      <c r="I37" s="156">
        <v>9324.25</v>
      </c>
      <c r="J37" s="120">
        <f t="shared" si="28"/>
        <v>2583</v>
      </c>
      <c r="K37" s="124">
        <f t="shared" si="29"/>
        <v>6390</v>
      </c>
      <c r="L37" s="122">
        <f t="shared" si="24"/>
        <v>851.5100000000001</v>
      </c>
      <c r="M37" s="121">
        <f t="shared" si="33"/>
        <v>2736</v>
      </c>
      <c r="N37" s="121">
        <f t="shared" si="34"/>
        <v>6381</v>
      </c>
      <c r="O37" s="121">
        <v>1715.46</v>
      </c>
      <c r="P37" s="123">
        <f>I37+J37+M37+O37</f>
        <v>16358.71</v>
      </c>
      <c r="Q37" s="123">
        <f t="shared" si="35"/>
        <v>13622.51</v>
      </c>
      <c r="R37" s="123">
        <f t="shared" si="27"/>
        <v>163641.29</v>
      </c>
    </row>
    <row r="38" spans="1:18" ht="28.5" customHeight="1" x14ac:dyDescent="0.35">
      <c r="A38" s="39">
        <f>+A37+1</f>
        <v>23</v>
      </c>
      <c r="B38" s="116" t="s">
        <v>431</v>
      </c>
      <c r="C38" s="116" t="s">
        <v>54</v>
      </c>
      <c r="D38" s="116" t="s">
        <v>26</v>
      </c>
      <c r="E38" s="116" t="s">
        <v>430</v>
      </c>
      <c r="F38" s="117" t="s">
        <v>56</v>
      </c>
      <c r="G38" s="134">
        <v>90000</v>
      </c>
      <c r="H38" s="118">
        <v>82500</v>
      </c>
      <c r="I38" s="156">
        <v>9753.1200000000008</v>
      </c>
      <c r="J38" s="120">
        <f t="shared" ref="J38" si="36">G38*2.87/100</f>
        <v>2583</v>
      </c>
      <c r="K38" s="124">
        <f t="shared" ref="K38" si="37">G38*7.1/100</f>
        <v>6390</v>
      </c>
      <c r="L38" s="122">
        <f t="shared" si="24"/>
        <v>851.5100000000001</v>
      </c>
      <c r="M38" s="121">
        <f t="shared" si="33"/>
        <v>2736</v>
      </c>
      <c r="N38" s="121">
        <f t="shared" si="34"/>
        <v>6381</v>
      </c>
      <c r="O38" s="121">
        <v>0</v>
      </c>
      <c r="P38" s="123">
        <f>I38+J38+M38+O38</f>
        <v>15072.12</v>
      </c>
      <c r="Q38" s="123">
        <f t="shared" si="35"/>
        <v>13622.51</v>
      </c>
      <c r="R38" s="123">
        <f t="shared" si="27"/>
        <v>157427.88</v>
      </c>
    </row>
    <row r="39" spans="1:18" ht="28.5" customHeight="1" x14ac:dyDescent="0.35">
      <c r="A39" s="39">
        <f>+A38+1</f>
        <v>24</v>
      </c>
      <c r="B39" s="116" t="s">
        <v>91</v>
      </c>
      <c r="C39" s="116" t="s">
        <v>54</v>
      </c>
      <c r="D39" s="116" t="s">
        <v>26</v>
      </c>
      <c r="E39" s="116" t="s">
        <v>89</v>
      </c>
      <c r="F39" s="117" t="s">
        <v>56</v>
      </c>
      <c r="G39" s="134">
        <v>90000</v>
      </c>
      <c r="H39" s="118">
        <v>90000</v>
      </c>
      <c r="I39" s="156">
        <v>9753.1200000000008</v>
      </c>
      <c r="J39" s="120">
        <f t="shared" si="28"/>
        <v>2583</v>
      </c>
      <c r="K39" s="124">
        <f t="shared" si="29"/>
        <v>6390</v>
      </c>
      <c r="L39" s="122">
        <f t="shared" si="24"/>
        <v>851.5100000000001</v>
      </c>
      <c r="M39" s="121">
        <f t="shared" si="31"/>
        <v>2736</v>
      </c>
      <c r="N39" s="121">
        <f t="shared" si="32"/>
        <v>6381</v>
      </c>
      <c r="O39" s="121">
        <v>0</v>
      </c>
      <c r="P39" s="123">
        <f>I39+J39+M39+O39</f>
        <v>15072.12</v>
      </c>
      <c r="Q39" s="123">
        <f t="shared" ref="Q39" si="38">K39+L39+N39</f>
        <v>13622.51</v>
      </c>
      <c r="R39" s="123">
        <f t="shared" si="27"/>
        <v>164927.88</v>
      </c>
    </row>
    <row r="40" spans="1:18" ht="24.75" customHeight="1" x14ac:dyDescent="0.25">
      <c r="A40" s="189" t="s">
        <v>25</v>
      </c>
      <c r="B40" s="189"/>
      <c r="C40" s="189"/>
      <c r="D40" s="189"/>
      <c r="E40" s="189"/>
      <c r="F40" s="40"/>
      <c r="G40" s="47">
        <f t="shared" ref="G40:R40" si="39">SUM(G33:G39)</f>
        <v>890000</v>
      </c>
      <c r="H40" s="47">
        <f t="shared" si="39"/>
        <v>820833.33000000007</v>
      </c>
      <c r="I40" s="47">
        <f t="shared" si="39"/>
        <v>128268.94</v>
      </c>
      <c r="J40" s="47">
        <f t="shared" si="39"/>
        <v>25543</v>
      </c>
      <c r="K40" s="47">
        <f t="shared" si="39"/>
        <v>63190</v>
      </c>
      <c r="L40" s="47">
        <f t="shared" si="39"/>
        <v>5960.5700000000006</v>
      </c>
      <c r="M40" s="47">
        <f t="shared" si="39"/>
        <v>26555.16</v>
      </c>
      <c r="N40" s="47">
        <f t="shared" si="39"/>
        <v>61932.922500000001</v>
      </c>
      <c r="O40" s="47">
        <f t="shared" si="39"/>
        <v>5146.38</v>
      </c>
      <c r="P40" s="47">
        <f t="shared" si="39"/>
        <v>185513.47999999998</v>
      </c>
      <c r="Q40" s="47">
        <f t="shared" si="39"/>
        <v>131083.49249999999</v>
      </c>
      <c r="R40" s="47">
        <f t="shared" si="39"/>
        <v>1525319.85</v>
      </c>
    </row>
    <row r="41" spans="1:18" ht="43.5" customHeight="1" x14ac:dyDescent="0.25">
      <c r="A41" s="173" t="s">
        <v>27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</row>
    <row r="42" spans="1:18" ht="36.75" customHeight="1" x14ac:dyDescent="0.35">
      <c r="A42" s="39">
        <f>+A39+1</f>
        <v>25</v>
      </c>
      <c r="B42" s="116" t="s">
        <v>92</v>
      </c>
      <c r="C42" s="116" t="s">
        <v>54</v>
      </c>
      <c r="D42" s="116" t="s">
        <v>27</v>
      </c>
      <c r="E42" s="116" t="s">
        <v>93</v>
      </c>
      <c r="F42" s="117" t="s">
        <v>56</v>
      </c>
      <c r="G42" s="118">
        <v>160000</v>
      </c>
      <c r="H42" s="118">
        <f>+G42</f>
        <v>160000</v>
      </c>
      <c r="I42" s="156">
        <v>25790</v>
      </c>
      <c r="J42" s="120">
        <f>G42*2.87/100</f>
        <v>4592</v>
      </c>
      <c r="K42" s="121">
        <f>G42*7.1/100</f>
        <v>11360</v>
      </c>
      <c r="L42" s="122">
        <f t="shared" ref="L42:L46" si="40">77410*1.1%</f>
        <v>851.5100000000001</v>
      </c>
      <c r="M42" s="121">
        <f>+G42*3.04%</f>
        <v>4864</v>
      </c>
      <c r="N42" s="121">
        <f>+G42*7.09%</f>
        <v>11344</v>
      </c>
      <c r="O42" s="121">
        <v>1715.46</v>
      </c>
      <c r="P42" s="123">
        <f t="shared" ref="P42:P46" si="41">I42+J42+M42+O42</f>
        <v>36961.46</v>
      </c>
      <c r="Q42" s="123">
        <f>+K42+L42+N42</f>
        <v>23555.510000000002</v>
      </c>
      <c r="R42" s="123">
        <f t="shared" ref="R42:R46" si="42">G42-P42+H42</f>
        <v>283038.54000000004</v>
      </c>
    </row>
    <row r="43" spans="1:18" ht="36.75" customHeight="1" x14ac:dyDescent="0.35">
      <c r="A43" s="39">
        <f t="shared" ref="A43:A44" si="43">+A42+1</f>
        <v>26</v>
      </c>
      <c r="B43" s="116" t="s">
        <v>94</v>
      </c>
      <c r="C43" s="116" t="s">
        <v>54</v>
      </c>
      <c r="D43" s="116" t="s">
        <v>27</v>
      </c>
      <c r="E43" s="116" t="s">
        <v>95</v>
      </c>
      <c r="F43" s="117" t="s">
        <v>56</v>
      </c>
      <c r="G43" s="118">
        <v>90000</v>
      </c>
      <c r="H43" s="118">
        <f>+G43</f>
        <v>90000</v>
      </c>
      <c r="I43" s="156">
        <v>9324.25</v>
      </c>
      <c r="J43" s="120">
        <f t="shared" ref="J43:J46" si="44">G43*2.87/100</f>
        <v>2583</v>
      </c>
      <c r="K43" s="121">
        <f t="shared" ref="K43:K46" si="45">G43*7.1/100</f>
        <v>6390</v>
      </c>
      <c r="L43" s="122">
        <f t="shared" si="40"/>
        <v>851.5100000000001</v>
      </c>
      <c r="M43" s="121">
        <f t="shared" ref="M43:M46" si="46">+G43*3.04%</f>
        <v>2736</v>
      </c>
      <c r="N43" s="121">
        <f t="shared" ref="N43:N46" si="47">+G43*7.09%</f>
        <v>6381</v>
      </c>
      <c r="O43" s="121">
        <v>1715.46</v>
      </c>
      <c r="P43" s="123">
        <f t="shared" si="41"/>
        <v>16358.71</v>
      </c>
      <c r="Q43" s="123">
        <f>+K43+L43+N43</f>
        <v>13622.51</v>
      </c>
      <c r="R43" s="123">
        <f t="shared" si="42"/>
        <v>163641.29</v>
      </c>
    </row>
    <row r="44" spans="1:18" ht="36.75" customHeight="1" x14ac:dyDescent="0.35">
      <c r="A44" s="39">
        <f t="shared" si="43"/>
        <v>27</v>
      </c>
      <c r="B44" s="116" t="s">
        <v>96</v>
      </c>
      <c r="C44" s="116" t="s">
        <v>54</v>
      </c>
      <c r="D44" s="116" t="s">
        <v>27</v>
      </c>
      <c r="E44" s="116" t="s">
        <v>95</v>
      </c>
      <c r="F44" s="117" t="s">
        <v>56</v>
      </c>
      <c r="G44" s="118">
        <v>90000</v>
      </c>
      <c r="H44" s="118">
        <f>+G44</f>
        <v>90000</v>
      </c>
      <c r="I44" s="156">
        <v>8895.39</v>
      </c>
      <c r="J44" s="120">
        <f t="shared" si="44"/>
        <v>2583</v>
      </c>
      <c r="K44" s="121">
        <f t="shared" si="45"/>
        <v>6390</v>
      </c>
      <c r="L44" s="122">
        <f t="shared" si="40"/>
        <v>851.5100000000001</v>
      </c>
      <c r="M44" s="121">
        <f t="shared" si="46"/>
        <v>2736</v>
      </c>
      <c r="N44" s="121">
        <f t="shared" si="47"/>
        <v>6381</v>
      </c>
      <c r="O44" s="121">
        <f t="shared" ref="O44" si="48">1715.46*2</f>
        <v>3430.92</v>
      </c>
      <c r="P44" s="123">
        <f t="shared" si="41"/>
        <v>17645.309999999998</v>
      </c>
      <c r="Q44" s="123">
        <f>+K44+L44+N44</f>
        <v>13622.51</v>
      </c>
      <c r="R44" s="123">
        <f t="shared" si="42"/>
        <v>162354.69</v>
      </c>
    </row>
    <row r="45" spans="1:18" ht="36.75" customHeight="1" x14ac:dyDescent="0.35">
      <c r="A45" s="39">
        <f>+A44+1</f>
        <v>28</v>
      </c>
      <c r="B45" s="116" t="s">
        <v>392</v>
      </c>
      <c r="C45" s="116" t="s">
        <v>49</v>
      </c>
      <c r="D45" s="116" t="s">
        <v>27</v>
      </c>
      <c r="E45" s="116" t="s">
        <v>95</v>
      </c>
      <c r="F45" s="117" t="s">
        <v>56</v>
      </c>
      <c r="G45" s="118">
        <v>90000</v>
      </c>
      <c r="H45" s="118">
        <v>86250</v>
      </c>
      <c r="I45" s="156">
        <v>9324.25</v>
      </c>
      <c r="J45" s="120">
        <f t="shared" ref="J45" si="49">G45*2.87/100</f>
        <v>2583</v>
      </c>
      <c r="K45" s="121">
        <f t="shared" ref="K45" si="50">G45*7.1/100</f>
        <v>6390</v>
      </c>
      <c r="L45" s="122">
        <f t="shared" si="40"/>
        <v>851.5100000000001</v>
      </c>
      <c r="M45" s="121">
        <f t="shared" ref="M45" si="51">+G45*3.04%</f>
        <v>2736</v>
      </c>
      <c r="N45" s="121">
        <f t="shared" ref="N45" si="52">+G45*7.09%</f>
        <v>6381</v>
      </c>
      <c r="O45" s="121">
        <v>1715.46</v>
      </c>
      <c r="P45" s="123">
        <f t="shared" ref="P45" si="53">I45+J45+M45+O45</f>
        <v>16358.71</v>
      </c>
      <c r="Q45" s="123">
        <f>+K45+L45+N45</f>
        <v>13622.51</v>
      </c>
      <c r="R45" s="123">
        <f t="shared" si="42"/>
        <v>159891.29</v>
      </c>
    </row>
    <row r="46" spans="1:18" ht="36.75" customHeight="1" x14ac:dyDescent="0.35">
      <c r="A46" s="39">
        <f>+A45+1</f>
        <v>29</v>
      </c>
      <c r="B46" s="116" t="s">
        <v>97</v>
      </c>
      <c r="C46" s="116" t="s">
        <v>49</v>
      </c>
      <c r="D46" s="116" t="s">
        <v>27</v>
      </c>
      <c r="E46" s="116" t="s">
        <v>95</v>
      </c>
      <c r="F46" s="117" t="s">
        <v>56</v>
      </c>
      <c r="G46" s="118">
        <v>90000</v>
      </c>
      <c r="H46" s="118">
        <f>+G46</f>
        <v>90000</v>
      </c>
      <c r="I46" s="156">
        <v>9324.25</v>
      </c>
      <c r="J46" s="120">
        <f t="shared" si="44"/>
        <v>2583</v>
      </c>
      <c r="K46" s="121">
        <f t="shared" si="45"/>
        <v>6390</v>
      </c>
      <c r="L46" s="122">
        <f t="shared" si="40"/>
        <v>851.5100000000001</v>
      </c>
      <c r="M46" s="121">
        <f t="shared" si="46"/>
        <v>2736</v>
      </c>
      <c r="N46" s="121">
        <f t="shared" si="47"/>
        <v>6381</v>
      </c>
      <c r="O46" s="121">
        <v>1715.46</v>
      </c>
      <c r="P46" s="123">
        <f t="shared" si="41"/>
        <v>16358.71</v>
      </c>
      <c r="Q46" s="123">
        <f>+K46+L46+N46</f>
        <v>13622.51</v>
      </c>
      <c r="R46" s="123">
        <f t="shared" si="42"/>
        <v>163641.29</v>
      </c>
    </row>
    <row r="47" spans="1:18" ht="26.25" customHeight="1" x14ac:dyDescent="0.25">
      <c r="A47" s="189" t="s">
        <v>25</v>
      </c>
      <c r="B47" s="189"/>
      <c r="C47" s="189"/>
      <c r="D47" s="189"/>
      <c r="E47" s="189"/>
      <c r="F47" s="40"/>
      <c r="G47" s="46">
        <f t="shared" ref="G47:R47" si="54">SUM(G42:G46)</f>
        <v>520000</v>
      </c>
      <c r="H47" s="46">
        <f t="shared" si="54"/>
        <v>516250</v>
      </c>
      <c r="I47" s="46">
        <f t="shared" si="54"/>
        <v>62658.14</v>
      </c>
      <c r="J47" s="46">
        <f t="shared" si="54"/>
        <v>14924</v>
      </c>
      <c r="K47" s="46">
        <f t="shared" si="54"/>
        <v>36920</v>
      </c>
      <c r="L47" s="46">
        <f t="shared" si="54"/>
        <v>4257.55</v>
      </c>
      <c r="M47" s="46">
        <f t="shared" si="54"/>
        <v>15808</v>
      </c>
      <c r="N47" s="46">
        <f t="shared" si="54"/>
        <v>36868</v>
      </c>
      <c r="O47" s="46">
        <f t="shared" si="54"/>
        <v>10292.759999999998</v>
      </c>
      <c r="P47" s="46">
        <f t="shared" si="54"/>
        <v>103682.9</v>
      </c>
      <c r="Q47" s="46">
        <f t="shared" si="54"/>
        <v>78045.55</v>
      </c>
      <c r="R47" s="46">
        <f t="shared" si="54"/>
        <v>932567.10000000009</v>
      </c>
    </row>
    <row r="48" spans="1:18" ht="43.5" customHeight="1" x14ac:dyDescent="0.25">
      <c r="A48" s="173" t="s">
        <v>28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</row>
    <row r="49" spans="1:18" ht="21.75" customHeight="1" x14ac:dyDescent="0.35">
      <c r="A49" s="39">
        <f>+A46+1</f>
        <v>30</v>
      </c>
      <c r="B49" s="116" t="s">
        <v>98</v>
      </c>
      <c r="C49" s="116" t="s">
        <v>49</v>
      </c>
      <c r="D49" s="116" t="s">
        <v>28</v>
      </c>
      <c r="E49" s="116" t="s">
        <v>99</v>
      </c>
      <c r="F49" s="117" t="s">
        <v>52</v>
      </c>
      <c r="G49" s="136">
        <v>210000</v>
      </c>
      <c r="H49" s="48">
        <f t="shared" ref="H49:H62" si="55">+G49</f>
        <v>210000</v>
      </c>
      <c r="I49" s="156">
        <v>38105.33</v>
      </c>
      <c r="J49" s="120">
        <f>G49*2.87/100</f>
        <v>6027</v>
      </c>
      <c r="K49" s="124">
        <f>G49*7.1/100</f>
        <v>14910</v>
      </c>
      <c r="L49" s="122">
        <f>77410*1.1%</f>
        <v>851.5100000000001</v>
      </c>
      <c r="M49" s="121">
        <f>193525*3.04%</f>
        <v>5883.16</v>
      </c>
      <c r="N49" s="121">
        <f>193525*7.09%</f>
        <v>13720.922500000001</v>
      </c>
      <c r="O49" s="137">
        <v>0</v>
      </c>
      <c r="P49" s="123">
        <f t="shared" ref="P49:P67" si="56">I49+J49+M49+O49</f>
        <v>50015.490000000005</v>
      </c>
      <c r="Q49" s="123">
        <f>+K49+L49+N49</f>
        <v>29482.432500000003</v>
      </c>
      <c r="R49" s="123">
        <f t="shared" ref="R49:R67" si="57">G49-P49+H49</f>
        <v>369984.51</v>
      </c>
    </row>
    <row r="50" spans="1:18" ht="21.75" customHeight="1" x14ac:dyDescent="0.35">
      <c r="A50" s="39">
        <f t="shared" ref="A50:A62" si="58">+A49+1</f>
        <v>31</v>
      </c>
      <c r="B50" s="116" t="s">
        <v>100</v>
      </c>
      <c r="C50" s="116" t="s">
        <v>54</v>
      </c>
      <c r="D50" s="116" t="s">
        <v>28</v>
      </c>
      <c r="E50" s="116" t="s">
        <v>101</v>
      </c>
      <c r="F50" s="117" t="s">
        <v>56</v>
      </c>
      <c r="G50" s="136">
        <v>160000</v>
      </c>
      <c r="H50" s="48">
        <f t="shared" si="55"/>
        <v>160000</v>
      </c>
      <c r="I50" s="156">
        <v>26218.87</v>
      </c>
      <c r="J50" s="120">
        <f t="shared" ref="J50:J67" si="59">G50*2.87/100</f>
        <v>4592</v>
      </c>
      <c r="K50" s="124">
        <f t="shared" ref="K50:K67" si="60">G50*7.1/100</f>
        <v>11360</v>
      </c>
      <c r="L50" s="122">
        <f t="shared" ref="L50:L56" si="61">77410*1.1%</f>
        <v>851.5100000000001</v>
      </c>
      <c r="M50" s="121">
        <f>+G50*3.04%</f>
        <v>4864</v>
      </c>
      <c r="N50" s="121">
        <f>+G50*7.09%</f>
        <v>11344</v>
      </c>
      <c r="O50" s="137">
        <v>0</v>
      </c>
      <c r="P50" s="123">
        <f t="shared" si="56"/>
        <v>35674.869999999995</v>
      </c>
      <c r="Q50" s="123">
        <f t="shared" ref="Q50:Q63" si="62">K50+L50+N50</f>
        <v>23555.510000000002</v>
      </c>
      <c r="R50" s="123">
        <f t="shared" si="57"/>
        <v>284325.13</v>
      </c>
    </row>
    <row r="51" spans="1:18" ht="21.75" customHeight="1" x14ac:dyDescent="0.35">
      <c r="A51" s="39">
        <f t="shared" si="58"/>
        <v>32</v>
      </c>
      <c r="B51" s="116" t="s">
        <v>453</v>
      </c>
      <c r="C51" s="116" t="s">
        <v>54</v>
      </c>
      <c r="D51" s="116" t="s">
        <v>28</v>
      </c>
      <c r="E51" s="116" t="s">
        <v>102</v>
      </c>
      <c r="F51" s="117" t="s">
        <v>52</v>
      </c>
      <c r="G51" s="136">
        <v>160000</v>
      </c>
      <c r="H51" s="48">
        <f t="shared" si="55"/>
        <v>160000</v>
      </c>
      <c r="I51" s="156">
        <v>26218.87</v>
      </c>
      <c r="J51" s="120">
        <f t="shared" si="59"/>
        <v>4592</v>
      </c>
      <c r="K51" s="124">
        <f t="shared" si="60"/>
        <v>11360</v>
      </c>
      <c r="L51" s="122">
        <f t="shared" si="61"/>
        <v>851.5100000000001</v>
      </c>
      <c r="M51" s="121">
        <f t="shared" ref="M51:M67" si="63">+G51*3.04%</f>
        <v>4864</v>
      </c>
      <c r="N51" s="121">
        <f t="shared" ref="N51:N67" si="64">+G51*7.09%</f>
        <v>11344</v>
      </c>
      <c r="O51" s="137">
        <v>0</v>
      </c>
      <c r="P51" s="123">
        <f t="shared" si="56"/>
        <v>35674.869999999995</v>
      </c>
      <c r="Q51" s="123">
        <f t="shared" si="62"/>
        <v>23555.510000000002</v>
      </c>
      <c r="R51" s="123">
        <f t="shared" si="57"/>
        <v>284325.13</v>
      </c>
    </row>
    <row r="52" spans="1:18" ht="36.75" customHeight="1" x14ac:dyDescent="0.35">
      <c r="A52" s="39">
        <f t="shared" si="58"/>
        <v>33</v>
      </c>
      <c r="B52" s="116" t="s">
        <v>103</v>
      </c>
      <c r="C52" s="116" t="s">
        <v>54</v>
      </c>
      <c r="D52" s="116" t="s">
        <v>28</v>
      </c>
      <c r="E52" s="116" t="s">
        <v>104</v>
      </c>
      <c r="F52" s="117" t="s">
        <v>56</v>
      </c>
      <c r="G52" s="118">
        <v>160000</v>
      </c>
      <c r="H52" s="48">
        <f t="shared" si="55"/>
        <v>160000</v>
      </c>
      <c r="I52" s="156">
        <v>25790</v>
      </c>
      <c r="J52" s="120">
        <f t="shared" si="59"/>
        <v>4592</v>
      </c>
      <c r="K52" s="121">
        <f t="shared" si="60"/>
        <v>11360</v>
      </c>
      <c r="L52" s="122">
        <f t="shared" si="61"/>
        <v>851.5100000000001</v>
      </c>
      <c r="M52" s="121">
        <f t="shared" si="63"/>
        <v>4864</v>
      </c>
      <c r="N52" s="121">
        <f t="shared" si="64"/>
        <v>11344</v>
      </c>
      <c r="O52" s="121">
        <v>1715.46</v>
      </c>
      <c r="P52" s="123">
        <f t="shared" si="56"/>
        <v>36961.46</v>
      </c>
      <c r="Q52" s="123">
        <f t="shared" si="62"/>
        <v>23555.510000000002</v>
      </c>
      <c r="R52" s="123">
        <f t="shared" si="57"/>
        <v>283038.54000000004</v>
      </c>
    </row>
    <row r="53" spans="1:18" ht="36.75" customHeight="1" x14ac:dyDescent="0.35">
      <c r="A53" s="39">
        <f t="shared" si="58"/>
        <v>34</v>
      </c>
      <c r="B53" s="116" t="s">
        <v>105</v>
      </c>
      <c r="C53" s="116" t="s">
        <v>54</v>
      </c>
      <c r="D53" s="116" t="s">
        <v>28</v>
      </c>
      <c r="E53" s="116" t="s">
        <v>445</v>
      </c>
      <c r="F53" s="117" t="s">
        <v>56</v>
      </c>
      <c r="G53" s="118">
        <v>110000</v>
      </c>
      <c r="H53" s="48">
        <f t="shared" si="55"/>
        <v>110000</v>
      </c>
      <c r="I53" s="156">
        <f>8895.39+4704.5</f>
        <v>13599.89</v>
      </c>
      <c r="J53" s="120">
        <f t="shared" si="59"/>
        <v>3157</v>
      </c>
      <c r="K53" s="121">
        <f t="shared" si="60"/>
        <v>7810</v>
      </c>
      <c r="L53" s="122">
        <f t="shared" si="61"/>
        <v>851.5100000000001</v>
      </c>
      <c r="M53" s="121">
        <f t="shared" si="63"/>
        <v>3344</v>
      </c>
      <c r="N53" s="121">
        <f t="shared" si="64"/>
        <v>7799.0000000000009</v>
      </c>
      <c r="O53" s="121">
        <f>1715.46*2</f>
        <v>3430.92</v>
      </c>
      <c r="P53" s="123">
        <f t="shared" si="56"/>
        <v>23531.809999999998</v>
      </c>
      <c r="Q53" s="123">
        <f t="shared" si="62"/>
        <v>16460.510000000002</v>
      </c>
      <c r="R53" s="123">
        <f t="shared" si="57"/>
        <v>196468.19</v>
      </c>
    </row>
    <row r="54" spans="1:18" ht="21.75" customHeight="1" x14ac:dyDescent="0.35">
      <c r="A54" s="39">
        <f t="shared" si="58"/>
        <v>35</v>
      </c>
      <c r="B54" s="116" t="s">
        <v>106</v>
      </c>
      <c r="C54" s="116" t="s">
        <v>54</v>
      </c>
      <c r="D54" s="116" t="s">
        <v>28</v>
      </c>
      <c r="E54" s="116" t="s">
        <v>446</v>
      </c>
      <c r="F54" s="117" t="s">
        <v>56</v>
      </c>
      <c r="G54" s="136">
        <v>110000</v>
      </c>
      <c r="H54" s="48">
        <f t="shared" si="55"/>
        <v>110000</v>
      </c>
      <c r="I54" s="156">
        <f>9753.12+4704.5</f>
        <v>14457.62</v>
      </c>
      <c r="J54" s="120">
        <f t="shared" si="59"/>
        <v>3157</v>
      </c>
      <c r="K54" s="124">
        <f t="shared" si="60"/>
        <v>7810</v>
      </c>
      <c r="L54" s="122">
        <f t="shared" si="61"/>
        <v>851.5100000000001</v>
      </c>
      <c r="M54" s="121">
        <f t="shared" si="63"/>
        <v>3344</v>
      </c>
      <c r="N54" s="121">
        <f t="shared" si="64"/>
        <v>7799.0000000000009</v>
      </c>
      <c r="O54" s="137">
        <v>0</v>
      </c>
      <c r="P54" s="123">
        <f t="shared" si="56"/>
        <v>20958.620000000003</v>
      </c>
      <c r="Q54" s="123">
        <f t="shared" si="62"/>
        <v>16460.510000000002</v>
      </c>
      <c r="R54" s="123">
        <f t="shared" si="57"/>
        <v>199041.38</v>
      </c>
    </row>
    <row r="55" spans="1:18" ht="21.75" customHeight="1" x14ac:dyDescent="0.35">
      <c r="A55" s="39">
        <f>+A54+1</f>
        <v>36</v>
      </c>
      <c r="B55" s="116" t="s">
        <v>107</v>
      </c>
      <c r="C55" s="116" t="s">
        <v>54</v>
      </c>
      <c r="D55" s="116" t="s">
        <v>28</v>
      </c>
      <c r="E55" s="116" t="s">
        <v>447</v>
      </c>
      <c r="F55" s="117" t="s">
        <v>56</v>
      </c>
      <c r="G55" s="136">
        <v>110000</v>
      </c>
      <c r="H55" s="48">
        <f t="shared" si="55"/>
        <v>110000</v>
      </c>
      <c r="I55" s="156">
        <f>9324.25+4704.5</f>
        <v>14028.75</v>
      </c>
      <c r="J55" s="120">
        <f t="shared" si="59"/>
        <v>3157</v>
      </c>
      <c r="K55" s="124">
        <f t="shared" si="60"/>
        <v>7810</v>
      </c>
      <c r="L55" s="122">
        <f t="shared" si="61"/>
        <v>851.5100000000001</v>
      </c>
      <c r="M55" s="121">
        <f t="shared" si="63"/>
        <v>3344</v>
      </c>
      <c r="N55" s="121">
        <f t="shared" si="64"/>
        <v>7799.0000000000009</v>
      </c>
      <c r="O55" s="137">
        <v>1715.46</v>
      </c>
      <c r="P55" s="123">
        <f t="shared" si="56"/>
        <v>22245.21</v>
      </c>
      <c r="Q55" s="123">
        <f>K55+L55+N55</f>
        <v>16460.510000000002</v>
      </c>
      <c r="R55" s="123">
        <f t="shared" si="57"/>
        <v>197754.79</v>
      </c>
    </row>
    <row r="56" spans="1:18" ht="21.75" customHeight="1" x14ac:dyDescent="0.35">
      <c r="A56" s="39">
        <f t="shared" si="58"/>
        <v>37</v>
      </c>
      <c r="B56" s="116" t="s">
        <v>108</v>
      </c>
      <c r="C56" s="116" t="s">
        <v>54</v>
      </c>
      <c r="D56" s="116" t="s">
        <v>28</v>
      </c>
      <c r="E56" s="116" t="s">
        <v>109</v>
      </c>
      <c r="F56" s="117" t="s">
        <v>56</v>
      </c>
      <c r="G56" s="136">
        <v>90000</v>
      </c>
      <c r="H56" s="48">
        <f t="shared" si="55"/>
        <v>90000</v>
      </c>
      <c r="I56" s="156">
        <v>8895.39</v>
      </c>
      <c r="J56" s="120">
        <f t="shared" si="59"/>
        <v>2583</v>
      </c>
      <c r="K56" s="124">
        <f t="shared" si="60"/>
        <v>6390</v>
      </c>
      <c r="L56" s="122">
        <f t="shared" si="61"/>
        <v>851.5100000000001</v>
      </c>
      <c r="M56" s="121">
        <f t="shared" si="63"/>
        <v>2736</v>
      </c>
      <c r="N56" s="121">
        <f t="shared" si="64"/>
        <v>6381</v>
      </c>
      <c r="O56" s="137">
        <f>1715.46*2</f>
        <v>3430.92</v>
      </c>
      <c r="P56" s="123">
        <f t="shared" si="56"/>
        <v>17645.309999999998</v>
      </c>
      <c r="Q56" s="123">
        <f>K56+L56+N56</f>
        <v>13622.51</v>
      </c>
      <c r="R56" s="123">
        <f t="shared" si="57"/>
        <v>162354.69</v>
      </c>
    </row>
    <row r="57" spans="1:18" ht="21.75" customHeight="1" x14ac:dyDescent="0.35">
      <c r="A57" s="39">
        <f t="shared" si="58"/>
        <v>38</v>
      </c>
      <c r="B57" s="116" t="s">
        <v>110</v>
      </c>
      <c r="C57" s="116" t="s">
        <v>54</v>
      </c>
      <c r="D57" s="116" t="s">
        <v>28</v>
      </c>
      <c r="E57" s="116" t="s">
        <v>84</v>
      </c>
      <c r="F57" s="117" t="s">
        <v>66</v>
      </c>
      <c r="G57" s="136">
        <v>43000</v>
      </c>
      <c r="H57" s="48">
        <f t="shared" si="55"/>
        <v>43000</v>
      </c>
      <c r="I57" s="156">
        <v>866.06</v>
      </c>
      <c r="J57" s="120">
        <f t="shared" si="59"/>
        <v>1234.0999999999999</v>
      </c>
      <c r="K57" s="124">
        <f t="shared" si="60"/>
        <v>3053</v>
      </c>
      <c r="L57" s="122">
        <f>+G57*1.1%</f>
        <v>473.00000000000006</v>
      </c>
      <c r="M57" s="121">
        <f t="shared" si="63"/>
        <v>1307.2</v>
      </c>
      <c r="N57" s="121">
        <f t="shared" si="64"/>
        <v>3048.7000000000003</v>
      </c>
      <c r="O57" s="137">
        <v>0</v>
      </c>
      <c r="P57" s="123">
        <f t="shared" si="56"/>
        <v>3407.3599999999997</v>
      </c>
      <c r="Q57" s="123">
        <f>K57+L57+N57</f>
        <v>6574.7000000000007</v>
      </c>
      <c r="R57" s="123">
        <f t="shared" si="57"/>
        <v>82592.639999999999</v>
      </c>
    </row>
    <row r="58" spans="1:18" ht="21.75" customHeight="1" x14ac:dyDescent="0.35">
      <c r="A58" s="39">
        <f t="shared" si="58"/>
        <v>39</v>
      </c>
      <c r="B58" s="116" t="s">
        <v>111</v>
      </c>
      <c r="C58" s="116" t="s">
        <v>49</v>
      </c>
      <c r="D58" s="116" t="s">
        <v>28</v>
      </c>
      <c r="E58" s="116" t="s">
        <v>112</v>
      </c>
      <c r="F58" s="117" t="s">
        <v>52</v>
      </c>
      <c r="G58" s="136">
        <f>85000+55000</f>
        <v>140000</v>
      </c>
      <c r="H58" s="48">
        <f t="shared" si="55"/>
        <v>140000</v>
      </c>
      <c r="I58" s="156">
        <f>12937.38+8576.99</f>
        <v>21514.37</v>
      </c>
      <c r="J58" s="120">
        <f t="shared" si="59"/>
        <v>4018</v>
      </c>
      <c r="K58" s="124">
        <f t="shared" si="60"/>
        <v>9940</v>
      </c>
      <c r="L58" s="122">
        <f t="shared" ref="L58:L65" si="65">77410*1.1%</f>
        <v>851.5100000000001</v>
      </c>
      <c r="M58" s="121">
        <f t="shared" si="63"/>
        <v>4256</v>
      </c>
      <c r="N58" s="121">
        <f t="shared" si="64"/>
        <v>9926</v>
      </c>
      <c r="O58" s="137">
        <v>0</v>
      </c>
      <c r="P58" s="123">
        <f t="shared" si="56"/>
        <v>29788.37</v>
      </c>
      <c r="Q58" s="123">
        <f t="shared" si="62"/>
        <v>20717.510000000002</v>
      </c>
      <c r="R58" s="123">
        <f t="shared" si="57"/>
        <v>250211.63</v>
      </c>
    </row>
    <row r="59" spans="1:18" ht="21.75" customHeight="1" x14ac:dyDescent="0.35">
      <c r="A59" s="39">
        <f t="shared" si="58"/>
        <v>40</v>
      </c>
      <c r="B59" s="116" t="s">
        <v>113</v>
      </c>
      <c r="C59" s="116" t="s">
        <v>54</v>
      </c>
      <c r="D59" s="116" t="s">
        <v>28</v>
      </c>
      <c r="E59" s="116" t="s">
        <v>448</v>
      </c>
      <c r="F59" s="117" t="s">
        <v>56</v>
      </c>
      <c r="G59" s="136">
        <v>160000</v>
      </c>
      <c r="H59" s="48">
        <f t="shared" si="55"/>
        <v>160000</v>
      </c>
      <c r="I59" s="156">
        <f>9753.12+16465.75</f>
        <v>26218.870000000003</v>
      </c>
      <c r="J59" s="120">
        <f t="shared" si="59"/>
        <v>4592</v>
      </c>
      <c r="K59" s="124">
        <f t="shared" si="60"/>
        <v>11360</v>
      </c>
      <c r="L59" s="122">
        <f t="shared" si="65"/>
        <v>851.5100000000001</v>
      </c>
      <c r="M59" s="121">
        <f t="shared" si="63"/>
        <v>4864</v>
      </c>
      <c r="N59" s="121">
        <f t="shared" si="64"/>
        <v>11344</v>
      </c>
      <c r="O59" s="137">
        <v>0</v>
      </c>
      <c r="P59" s="123">
        <f t="shared" si="56"/>
        <v>35674.870000000003</v>
      </c>
      <c r="Q59" s="123">
        <f t="shared" si="62"/>
        <v>23555.510000000002</v>
      </c>
      <c r="R59" s="123">
        <f t="shared" si="57"/>
        <v>284325.13</v>
      </c>
    </row>
    <row r="60" spans="1:18" ht="21.75" customHeight="1" x14ac:dyDescent="0.35">
      <c r="A60" s="39">
        <f>+A59+1</f>
        <v>41</v>
      </c>
      <c r="B60" s="116" t="s">
        <v>425</v>
      </c>
      <c r="C60" s="116" t="s">
        <v>54</v>
      </c>
      <c r="D60" s="116" t="s">
        <v>28</v>
      </c>
      <c r="E60" s="116" t="s">
        <v>426</v>
      </c>
      <c r="F60" s="117" t="s">
        <v>56</v>
      </c>
      <c r="G60" s="136">
        <v>90000</v>
      </c>
      <c r="H60" s="48">
        <f t="shared" si="55"/>
        <v>90000</v>
      </c>
      <c r="I60" s="156">
        <v>9753.1200000000008</v>
      </c>
      <c r="J60" s="120">
        <f t="shared" si="59"/>
        <v>2583</v>
      </c>
      <c r="K60" s="124">
        <f t="shared" si="60"/>
        <v>6390</v>
      </c>
      <c r="L60" s="122">
        <f t="shared" si="65"/>
        <v>851.5100000000001</v>
      </c>
      <c r="M60" s="121">
        <f t="shared" si="63"/>
        <v>2736</v>
      </c>
      <c r="N60" s="121">
        <f t="shared" si="64"/>
        <v>6381</v>
      </c>
      <c r="O60" s="137">
        <v>0</v>
      </c>
      <c r="P60" s="123">
        <f t="shared" si="56"/>
        <v>15072.12</v>
      </c>
      <c r="Q60" s="123">
        <f t="shared" ref="Q60" si="66">K60+L60+N60</f>
        <v>13622.51</v>
      </c>
      <c r="R60" s="123">
        <f t="shared" si="57"/>
        <v>164927.88</v>
      </c>
    </row>
    <row r="61" spans="1:18" ht="21.75" customHeight="1" x14ac:dyDescent="0.35">
      <c r="A61" s="39">
        <f>+A60+1</f>
        <v>42</v>
      </c>
      <c r="B61" s="116" t="s">
        <v>114</v>
      </c>
      <c r="C61" s="116" t="s">
        <v>54</v>
      </c>
      <c r="D61" s="116" t="s">
        <v>28</v>
      </c>
      <c r="E61" s="116" t="s">
        <v>115</v>
      </c>
      <c r="F61" s="117" t="s">
        <v>56</v>
      </c>
      <c r="G61" s="136">
        <v>90000</v>
      </c>
      <c r="H61" s="48">
        <f t="shared" si="55"/>
        <v>90000</v>
      </c>
      <c r="I61" s="156">
        <v>9753.1200000000008</v>
      </c>
      <c r="J61" s="120">
        <f t="shared" si="59"/>
        <v>2583</v>
      </c>
      <c r="K61" s="124">
        <f t="shared" si="60"/>
        <v>6390</v>
      </c>
      <c r="L61" s="122">
        <f t="shared" si="65"/>
        <v>851.5100000000001</v>
      </c>
      <c r="M61" s="121">
        <f t="shared" si="63"/>
        <v>2736</v>
      </c>
      <c r="N61" s="121">
        <f t="shared" si="64"/>
        <v>6381</v>
      </c>
      <c r="O61" s="137">
        <v>0</v>
      </c>
      <c r="P61" s="123">
        <f t="shared" si="56"/>
        <v>15072.12</v>
      </c>
      <c r="Q61" s="123">
        <f t="shared" si="62"/>
        <v>13622.51</v>
      </c>
      <c r="R61" s="123">
        <f t="shared" si="57"/>
        <v>164927.88</v>
      </c>
    </row>
    <row r="62" spans="1:18" ht="21.75" customHeight="1" x14ac:dyDescent="0.35">
      <c r="A62" s="39">
        <f t="shared" si="58"/>
        <v>43</v>
      </c>
      <c r="B62" s="116" t="s">
        <v>116</v>
      </c>
      <c r="C62" s="116" t="s">
        <v>54</v>
      </c>
      <c r="D62" s="116" t="s">
        <v>28</v>
      </c>
      <c r="E62" s="116" t="s">
        <v>115</v>
      </c>
      <c r="F62" s="117" t="s">
        <v>56</v>
      </c>
      <c r="G62" s="136">
        <v>90000</v>
      </c>
      <c r="H62" s="48">
        <f t="shared" si="55"/>
        <v>90000</v>
      </c>
      <c r="I62" s="156">
        <v>8895.39</v>
      </c>
      <c r="J62" s="120">
        <f t="shared" si="59"/>
        <v>2583</v>
      </c>
      <c r="K62" s="124">
        <f t="shared" si="60"/>
        <v>6390</v>
      </c>
      <c r="L62" s="122">
        <f t="shared" si="65"/>
        <v>851.5100000000001</v>
      </c>
      <c r="M62" s="121">
        <f t="shared" si="63"/>
        <v>2736</v>
      </c>
      <c r="N62" s="121">
        <f t="shared" si="64"/>
        <v>6381</v>
      </c>
      <c r="O62" s="137">
        <f>1715.46*2</f>
        <v>3430.92</v>
      </c>
      <c r="P62" s="123">
        <f t="shared" si="56"/>
        <v>17645.309999999998</v>
      </c>
      <c r="Q62" s="123">
        <f t="shared" si="62"/>
        <v>13622.51</v>
      </c>
      <c r="R62" s="123">
        <f t="shared" si="57"/>
        <v>162354.69</v>
      </c>
    </row>
    <row r="63" spans="1:18" ht="21.75" customHeight="1" x14ac:dyDescent="0.35">
      <c r="A63" s="39">
        <f>+A62+1</f>
        <v>44</v>
      </c>
      <c r="B63" s="116" t="s">
        <v>384</v>
      </c>
      <c r="C63" s="116" t="s">
        <v>54</v>
      </c>
      <c r="D63" s="116" t="s">
        <v>28</v>
      </c>
      <c r="E63" s="116" t="s">
        <v>385</v>
      </c>
      <c r="F63" s="117" t="s">
        <v>56</v>
      </c>
      <c r="G63" s="136">
        <v>90000</v>
      </c>
      <c r="H63" s="48">
        <v>87500</v>
      </c>
      <c r="I63" s="156">
        <v>9753.1200000000008</v>
      </c>
      <c r="J63" s="120">
        <f t="shared" si="59"/>
        <v>2583</v>
      </c>
      <c r="K63" s="124">
        <f t="shared" si="60"/>
        <v>6390</v>
      </c>
      <c r="L63" s="122">
        <f t="shared" si="65"/>
        <v>851.5100000000001</v>
      </c>
      <c r="M63" s="121">
        <f t="shared" si="63"/>
        <v>2736</v>
      </c>
      <c r="N63" s="121">
        <f t="shared" si="64"/>
        <v>6381</v>
      </c>
      <c r="O63" s="137">
        <v>0</v>
      </c>
      <c r="P63" s="123">
        <f t="shared" si="56"/>
        <v>15072.12</v>
      </c>
      <c r="Q63" s="123">
        <f t="shared" si="62"/>
        <v>13622.51</v>
      </c>
      <c r="R63" s="123">
        <f t="shared" si="57"/>
        <v>162427.88</v>
      </c>
    </row>
    <row r="64" spans="1:18" ht="30" customHeight="1" x14ac:dyDescent="0.35">
      <c r="A64" s="39">
        <f>+A63+1</f>
        <v>45</v>
      </c>
      <c r="B64" s="135" t="s">
        <v>117</v>
      </c>
      <c r="C64" s="135" t="s">
        <v>54</v>
      </c>
      <c r="D64" s="116" t="s">
        <v>28</v>
      </c>
      <c r="E64" s="116" t="s">
        <v>407</v>
      </c>
      <c r="F64" s="133" t="s">
        <v>52</v>
      </c>
      <c r="G64" s="134">
        <v>90000</v>
      </c>
      <c r="H64" s="45">
        <v>70416.67</v>
      </c>
      <c r="I64" s="156">
        <v>9753.1200000000008</v>
      </c>
      <c r="J64" s="120">
        <f t="shared" si="59"/>
        <v>2583</v>
      </c>
      <c r="K64" s="124">
        <f t="shared" si="60"/>
        <v>6390</v>
      </c>
      <c r="L64" s="122">
        <f t="shared" si="65"/>
        <v>851.5100000000001</v>
      </c>
      <c r="M64" s="121">
        <f t="shared" si="63"/>
        <v>2736</v>
      </c>
      <c r="N64" s="121">
        <f t="shared" si="64"/>
        <v>6381</v>
      </c>
      <c r="O64" s="137">
        <v>0</v>
      </c>
      <c r="P64" s="123">
        <f>I64+J64+M64+O64</f>
        <v>15072.12</v>
      </c>
      <c r="Q64" s="123">
        <f>K64+L64+N64</f>
        <v>13622.51</v>
      </c>
      <c r="R64" s="123">
        <f t="shared" si="57"/>
        <v>145344.54999999999</v>
      </c>
    </row>
    <row r="65" spans="1:18" ht="30" customHeight="1" x14ac:dyDescent="0.35">
      <c r="A65" s="39">
        <f>+A64+1</f>
        <v>46</v>
      </c>
      <c r="B65" s="135" t="s">
        <v>118</v>
      </c>
      <c r="C65" s="135" t="s">
        <v>54</v>
      </c>
      <c r="D65" s="116" t="s">
        <v>28</v>
      </c>
      <c r="E65" s="116" t="s">
        <v>406</v>
      </c>
      <c r="F65" s="133" t="s">
        <v>52</v>
      </c>
      <c r="G65" s="134">
        <v>90000</v>
      </c>
      <c r="H65" s="45">
        <v>70416.67</v>
      </c>
      <c r="I65" s="156">
        <v>9753.1200000000008</v>
      </c>
      <c r="J65" s="120">
        <f t="shared" si="59"/>
        <v>2583</v>
      </c>
      <c r="K65" s="124">
        <f t="shared" si="60"/>
        <v>6390</v>
      </c>
      <c r="L65" s="122">
        <f t="shared" si="65"/>
        <v>851.5100000000001</v>
      </c>
      <c r="M65" s="121">
        <f t="shared" si="63"/>
        <v>2736</v>
      </c>
      <c r="N65" s="121">
        <f t="shared" si="64"/>
        <v>6381</v>
      </c>
      <c r="O65" s="137">
        <v>0</v>
      </c>
      <c r="P65" s="123">
        <f>I65+J65+M65+O65</f>
        <v>15072.12</v>
      </c>
      <c r="Q65" s="123">
        <f>K65+L65+N65</f>
        <v>13622.51</v>
      </c>
      <c r="R65" s="123">
        <f t="shared" si="57"/>
        <v>145344.54999999999</v>
      </c>
    </row>
    <row r="66" spans="1:18" ht="24" x14ac:dyDescent="0.35">
      <c r="A66" s="39">
        <f>+A65+1</f>
        <v>47</v>
      </c>
      <c r="B66" s="135" t="s">
        <v>408</v>
      </c>
      <c r="C66" s="135" t="s">
        <v>54</v>
      </c>
      <c r="D66" s="116" t="s">
        <v>28</v>
      </c>
      <c r="E66" s="116" t="s">
        <v>84</v>
      </c>
      <c r="F66" s="117" t="s">
        <v>66</v>
      </c>
      <c r="G66" s="136">
        <v>43000</v>
      </c>
      <c r="H66" s="48">
        <v>21500</v>
      </c>
      <c r="I66" s="156">
        <v>866.06</v>
      </c>
      <c r="J66" s="120">
        <f t="shared" ref="J66" si="67">G66*2.87/100</f>
        <v>1234.0999999999999</v>
      </c>
      <c r="K66" s="124">
        <f t="shared" ref="K66" si="68">G66*7.1/100</f>
        <v>3053</v>
      </c>
      <c r="L66" s="122">
        <f t="shared" ref="L66" si="69">+G66*1.1%</f>
        <v>473.00000000000006</v>
      </c>
      <c r="M66" s="121">
        <f t="shared" ref="M66" si="70">+G66*3.04%</f>
        <v>1307.2</v>
      </c>
      <c r="N66" s="121">
        <f t="shared" ref="N66" si="71">+G66*7.09%</f>
        <v>3048.7000000000003</v>
      </c>
      <c r="O66" s="137">
        <v>0</v>
      </c>
      <c r="P66" s="123">
        <f t="shared" ref="P66" si="72">I66+J66+M66+O66</f>
        <v>3407.3599999999997</v>
      </c>
      <c r="Q66" s="123">
        <f>K66+L66+N66</f>
        <v>6574.7000000000007</v>
      </c>
      <c r="R66" s="123">
        <f t="shared" si="57"/>
        <v>61092.639999999999</v>
      </c>
    </row>
    <row r="67" spans="1:18" ht="24" x14ac:dyDescent="0.35">
      <c r="A67" s="39">
        <f>+A66+1</f>
        <v>48</v>
      </c>
      <c r="B67" s="116" t="s">
        <v>119</v>
      </c>
      <c r="C67" s="116" t="s">
        <v>49</v>
      </c>
      <c r="D67" s="116" t="s">
        <v>28</v>
      </c>
      <c r="E67" s="116" t="s">
        <v>84</v>
      </c>
      <c r="F67" s="117" t="s">
        <v>66</v>
      </c>
      <c r="G67" s="136">
        <v>43000</v>
      </c>
      <c r="H67" s="48">
        <f>+G67</f>
        <v>43000</v>
      </c>
      <c r="I67" s="156">
        <v>866.06</v>
      </c>
      <c r="J67" s="120">
        <f t="shared" si="59"/>
        <v>1234.0999999999999</v>
      </c>
      <c r="K67" s="124">
        <f t="shared" si="60"/>
        <v>3053</v>
      </c>
      <c r="L67" s="122">
        <f t="shared" ref="L67" si="73">+G67*1.1%</f>
        <v>473.00000000000006</v>
      </c>
      <c r="M67" s="121">
        <f t="shared" si="63"/>
        <v>1307.2</v>
      </c>
      <c r="N67" s="121">
        <f t="shared" si="64"/>
        <v>3048.7000000000003</v>
      </c>
      <c r="O67" s="137">
        <v>0</v>
      </c>
      <c r="P67" s="123">
        <f t="shared" si="56"/>
        <v>3407.3599999999997</v>
      </c>
      <c r="Q67" s="123">
        <f>K67+L67+N67</f>
        <v>6574.7000000000007</v>
      </c>
      <c r="R67" s="123">
        <f t="shared" si="57"/>
        <v>82592.639999999999</v>
      </c>
    </row>
    <row r="68" spans="1:18" ht="24.75" customHeight="1" x14ac:dyDescent="0.25">
      <c r="A68" s="189" t="s">
        <v>25</v>
      </c>
      <c r="B68" s="189"/>
      <c r="C68" s="189"/>
      <c r="D68" s="189"/>
      <c r="E68" s="189"/>
      <c r="F68" s="40"/>
      <c r="G68" s="49">
        <f t="shared" ref="G68:R68" si="74">SUM(G49:G67)</f>
        <v>2079000</v>
      </c>
      <c r="H68" s="49">
        <f t="shared" si="74"/>
        <v>2015833.3399999999</v>
      </c>
      <c r="I68" s="49">
        <f t="shared" si="74"/>
        <v>275307.12999999995</v>
      </c>
      <c r="J68" s="49">
        <f t="shared" si="74"/>
        <v>59667.299999999996</v>
      </c>
      <c r="K68" s="49">
        <f t="shared" si="74"/>
        <v>147609</v>
      </c>
      <c r="L68" s="49">
        <f t="shared" si="74"/>
        <v>15043.160000000002</v>
      </c>
      <c r="M68" s="49">
        <f t="shared" si="74"/>
        <v>62700.759999999995</v>
      </c>
      <c r="N68" s="49">
        <f t="shared" si="74"/>
        <v>146233.02250000002</v>
      </c>
      <c r="O68" s="49">
        <f t="shared" si="74"/>
        <v>13723.68</v>
      </c>
      <c r="P68" s="49">
        <f t="shared" si="74"/>
        <v>411398.86999999994</v>
      </c>
      <c r="Q68" s="49">
        <f t="shared" si="74"/>
        <v>308885.18250000017</v>
      </c>
      <c r="R68" s="49">
        <f t="shared" si="74"/>
        <v>3683434.4699999993</v>
      </c>
    </row>
    <row r="69" spans="1:18" ht="43.5" customHeight="1" x14ac:dyDescent="0.25">
      <c r="A69" s="173" t="s">
        <v>29</v>
      </c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</row>
    <row r="70" spans="1:18" ht="24" x14ac:dyDescent="0.35">
      <c r="A70" s="39">
        <f>+A67+1</f>
        <v>49</v>
      </c>
      <c r="B70" s="116" t="s">
        <v>397</v>
      </c>
      <c r="C70" s="116" t="s">
        <v>54</v>
      </c>
      <c r="D70" s="116" t="s">
        <v>29</v>
      </c>
      <c r="E70" s="116" t="s">
        <v>398</v>
      </c>
      <c r="F70" s="117" t="s">
        <v>56</v>
      </c>
      <c r="G70" s="136">
        <v>210000</v>
      </c>
      <c r="H70" s="48">
        <f>+G70</f>
        <v>210000</v>
      </c>
      <c r="I70" s="156">
        <v>37247.599999999999</v>
      </c>
      <c r="J70" s="120">
        <f>G70*2.87/100</f>
        <v>6027</v>
      </c>
      <c r="K70" s="124">
        <f>G70*7.1/100</f>
        <v>14910</v>
      </c>
      <c r="L70" s="122">
        <f t="shared" ref="L70:L76" si="75">77410*1.1%</f>
        <v>851.5100000000001</v>
      </c>
      <c r="M70" s="121">
        <f>193525*3.04%</f>
        <v>5883.16</v>
      </c>
      <c r="N70" s="121">
        <f>193525*7.09%</f>
        <v>13720.922500000001</v>
      </c>
      <c r="O70" s="137">
        <f>1715.46*2</f>
        <v>3430.92</v>
      </c>
      <c r="P70" s="123">
        <f t="shared" ref="P70" si="76">I70+J70+M70+O70</f>
        <v>52588.679999999993</v>
      </c>
      <c r="Q70" s="123">
        <f t="shared" ref="Q70" si="77">K70+L70+N70</f>
        <v>29482.432500000003</v>
      </c>
      <c r="R70" s="123">
        <f t="shared" ref="R70:R90" si="78">G70-P70+H70</f>
        <v>367411.32</v>
      </c>
    </row>
    <row r="71" spans="1:18" ht="22.5" customHeight="1" x14ac:dyDescent="0.35">
      <c r="A71" s="39">
        <f>+A70+1</f>
        <v>50</v>
      </c>
      <c r="B71" s="116" t="s">
        <v>120</v>
      </c>
      <c r="C71" s="116" t="s">
        <v>54</v>
      </c>
      <c r="D71" s="116" t="s">
        <v>29</v>
      </c>
      <c r="E71" s="116" t="s">
        <v>121</v>
      </c>
      <c r="F71" s="117" t="s">
        <v>52</v>
      </c>
      <c r="G71" s="134">
        <v>140000</v>
      </c>
      <c r="H71" s="45">
        <f>+G71</f>
        <v>140000</v>
      </c>
      <c r="I71" s="156">
        <v>21514.37</v>
      </c>
      <c r="J71" s="120">
        <f>G71*2.87/100</f>
        <v>4018</v>
      </c>
      <c r="K71" s="124">
        <f>G71*7.1/100</f>
        <v>9940</v>
      </c>
      <c r="L71" s="122">
        <f t="shared" si="75"/>
        <v>851.5100000000001</v>
      </c>
      <c r="M71" s="125">
        <f>G71*3.04/100</f>
        <v>4256</v>
      </c>
      <c r="N71" s="121">
        <f>+G71*7.09%</f>
        <v>9926</v>
      </c>
      <c r="O71" s="137">
        <v>0</v>
      </c>
      <c r="P71" s="123">
        <f t="shared" ref="P71:P73" si="79">I71+J71+M71+O71</f>
        <v>29788.37</v>
      </c>
      <c r="Q71" s="123">
        <f t="shared" ref="Q71:Q73" si="80">K71+L71+N71</f>
        <v>20717.510000000002</v>
      </c>
      <c r="R71" s="123">
        <f t="shared" si="78"/>
        <v>250211.63</v>
      </c>
    </row>
    <row r="72" spans="1:18" ht="24" x14ac:dyDescent="0.35">
      <c r="A72" s="39">
        <f t="shared" ref="A72:A88" si="81">+A71+1</f>
        <v>51</v>
      </c>
      <c r="B72" s="116" t="s">
        <v>122</v>
      </c>
      <c r="C72" s="116" t="s">
        <v>49</v>
      </c>
      <c r="D72" s="116" t="s">
        <v>29</v>
      </c>
      <c r="E72" s="116" t="s">
        <v>123</v>
      </c>
      <c r="F72" s="117" t="s">
        <v>56</v>
      </c>
      <c r="G72" s="136">
        <v>160000</v>
      </c>
      <c r="H72" s="48">
        <f>+G72</f>
        <v>160000</v>
      </c>
      <c r="I72" s="156">
        <v>25361.14</v>
      </c>
      <c r="J72" s="120">
        <f t="shared" ref="J72:J90" si="82">G72*2.87/100</f>
        <v>4592</v>
      </c>
      <c r="K72" s="124">
        <f t="shared" ref="K72:K90" si="83">G72*7.1/100</f>
        <v>11360</v>
      </c>
      <c r="L72" s="122">
        <f t="shared" si="75"/>
        <v>851.5100000000001</v>
      </c>
      <c r="M72" s="121">
        <f t="shared" ref="M72:M90" si="84">G72*3.04/100</f>
        <v>4864</v>
      </c>
      <c r="N72" s="121">
        <f t="shared" ref="N72:N90" si="85">+G72*7.09%</f>
        <v>11344</v>
      </c>
      <c r="O72" s="137">
        <f>1715.46*2</f>
        <v>3430.92</v>
      </c>
      <c r="P72" s="123">
        <f t="shared" si="79"/>
        <v>38248.06</v>
      </c>
      <c r="Q72" s="123">
        <f t="shared" si="80"/>
        <v>23555.510000000002</v>
      </c>
      <c r="R72" s="123">
        <f t="shared" si="78"/>
        <v>281751.94</v>
      </c>
    </row>
    <row r="73" spans="1:18" ht="24" x14ac:dyDescent="0.35">
      <c r="A73" s="39">
        <f t="shared" si="81"/>
        <v>52</v>
      </c>
      <c r="B73" s="116" t="s">
        <v>124</v>
      </c>
      <c r="C73" s="116" t="s">
        <v>54</v>
      </c>
      <c r="D73" s="116" t="s">
        <v>29</v>
      </c>
      <c r="E73" s="116" t="s">
        <v>125</v>
      </c>
      <c r="F73" s="117" t="s">
        <v>52</v>
      </c>
      <c r="G73" s="136">
        <f>85000+75000</f>
        <v>160000</v>
      </c>
      <c r="H73" s="48">
        <f>+G73</f>
        <v>160000</v>
      </c>
      <c r="I73" s="156">
        <f>7719.26+17641.88</f>
        <v>25361.14</v>
      </c>
      <c r="J73" s="120">
        <f t="shared" si="82"/>
        <v>4592</v>
      </c>
      <c r="K73" s="124">
        <f t="shared" si="83"/>
        <v>11360</v>
      </c>
      <c r="L73" s="122">
        <f t="shared" si="75"/>
        <v>851.5100000000001</v>
      </c>
      <c r="M73" s="121">
        <f t="shared" si="84"/>
        <v>4864</v>
      </c>
      <c r="N73" s="121">
        <f t="shared" si="85"/>
        <v>11344</v>
      </c>
      <c r="O73" s="137">
        <f>1715.46*2</f>
        <v>3430.92</v>
      </c>
      <c r="P73" s="123">
        <f t="shared" si="79"/>
        <v>38248.06</v>
      </c>
      <c r="Q73" s="123">
        <f t="shared" si="80"/>
        <v>23555.510000000002</v>
      </c>
      <c r="R73" s="123">
        <f t="shared" si="78"/>
        <v>281751.94</v>
      </c>
    </row>
    <row r="74" spans="1:18" ht="22.5" customHeight="1" x14ac:dyDescent="0.35">
      <c r="A74" s="39">
        <f t="shared" si="81"/>
        <v>53</v>
      </c>
      <c r="B74" s="116" t="s">
        <v>126</v>
      </c>
      <c r="C74" s="116" t="s">
        <v>54</v>
      </c>
      <c r="D74" s="116" t="s">
        <v>29</v>
      </c>
      <c r="E74" s="116" t="s">
        <v>127</v>
      </c>
      <c r="F74" s="117" t="s">
        <v>56</v>
      </c>
      <c r="G74" s="134">
        <v>90000</v>
      </c>
      <c r="H74" s="45">
        <f>+G74</f>
        <v>90000</v>
      </c>
      <c r="I74" s="156">
        <v>9753.1200000000008</v>
      </c>
      <c r="J74" s="120">
        <f t="shared" si="82"/>
        <v>2583</v>
      </c>
      <c r="K74" s="124">
        <f t="shared" si="83"/>
        <v>6390</v>
      </c>
      <c r="L74" s="122">
        <f t="shared" si="75"/>
        <v>851.5100000000001</v>
      </c>
      <c r="M74" s="125">
        <f t="shared" si="84"/>
        <v>2736</v>
      </c>
      <c r="N74" s="121">
        <f t="shared" si="85"/>
        <v>6381</v>
      </c>
      <c r="O74" s="137">
        <v>0</v>
      </c>
      <c r="P74" s="123">
        <f>I74+J74+M74+O74</f>
        <v>15072.12</v>
      </c>
      <c r="Q74" s="123">
        <f>K74+L74+N74</f>
        <v>13622.51</v>
      </c>
      <c r="R74" s="123">
        <f t="shared" si="78"/>
        <v>164927.88</v>
      </c>
    </row>
    <row r="75" spans="1:18" ht="22.5" customHeight="1" x14ac:dyDescent="0.35">
      <c r="A75" s="39">
        <f>+A74+1</f>
        <v>54</v>
      </c>
      <c r="B75" s="116" t="s">
        <v>128</v>
      </c>
      <c r="C75" s="116" t="s">
        <v>49</v>
      </c>
      <c r="D75" s="116" t="s">
        <v>29</v>
      </c>
      <c r="E75" s="116" t="s">
        <v>444</v>
      </c>
      <c r="F75" s="117" t="s">
        <v>56</v>
      </c>
      <c r="G75" s="134">
        <v>140000</v>
      </c>
      <c r="H75" s="45">
        <v>115000</v>
      </c>
      <c r="I75" s="156">
        <f>9753.12+11761.25</f>
        <v>21514.370000000003</v>
      </c>
      <c r="J75" s="120">
        <f t="shared" si="82"/>
        <v>4018</v>
      </c>
      <c r="K75" s="124">
        <f t="shared" si="83"/>
        <v>9940</v>
      </c>
      <c r="L75" s="122">
        <f t="shared" si="75"/>
        <v>851.5100000000001</v>
      </c>
      <c r="M75" s="125">
        <f t="shared" si="84"/>
        <v>4256</v>
      </c>
      <c r="N75" s="121">
        <f t="shared" si="85"/>
        <v>9926</v>
      </c>
      <c r="O75" s="137">
        <v>0</v>
      </c>
      <c r="P75" s="123">
        <f>I75+J75+M75+O75</f>
        <v>29788.370000000003</v>
      </c>
      <c r="Q75" s="123">
        <f>K75+L75+N75</f>
        <v>20717.510000000002</v>
      </c>
      <c r="R75" s="123">
        <f t="shared" si="78"/>
        <v>225211.63</v>
      </c>
    </row>
    <row r="76" spans="1:18" ht="24" x14ac:dyDescent="0.35">
      <c r="A76" s="39">
        <f t="shared" si="81"/>
        <v>55</v>
      </c>
      <c r="B76" s="116" t="s">
        <v>129</v>
      </c>
      <c r="C76" s="116" t="s">
        <v>54</v>
      </c>
      <c r="D76" s="116" t="s">
        <v>29</v>
      </c>
      <c r="E76" s="116" t="s">
        <v>127</v>
      </c>
      <c r="F76" s="117" t="s">
        <v>56</v>
      </c>
      <c r="G76" s="136">
        <v>90000</v>
      </c>
      <c r="H76" s="48">
        <f t="shared" ref="H76:H82" si="86">+G76</f>
        <v>90000</v>
      </c>
      <c r="I76" s="156">
        <v>9324.25</v>
      </c>
      <c r="J76" s="120">
        <f t="shared" si="82"/>
        <v>2583</v>
      </c>
      <c r="K76" s="124">
        <f t="shared" si="83"/>
        <v>6390</v>
      </c>
      <c r="L76" s="122">
        <f t="shared" si="75"/>
        <v>851.5100000000001</v>
      </c>
      <c r="M76" s="121">
        <f t="shared" si="84"/>
        <v>2736</v>
      </c>
      <c r="N76" s="121">
        <f t="shared" si="85"/>
        <v>6381</v>
      </c>
      <c r="O76" s="137">
        <v>1715.46</v>
      </c>
      <c r="P76" s="123">
        <f t="shared" ref="P76:P90" si="87">I76+J76+M76+O76</f>
        <v>16358.71</v>
      </c>
      <c r="Q76" s="123">
        <f t="shared" ref="Q76:Q90" si="88">K76+L76+N76</f>
        <v>13622.51</v>
      </c>
      <c r="R76" s="123">
        <f t="shared" si="78"/>
        <v>163641.29</v>
      </c>
    </row>
    <row r="77" spans="1:18" ht="22.5" customHeight="1" x14ac:dyDescent="0.35">
      <c r="A77" s="39">
        <f t="shared" si="81"/>
        <v>56</v>
      </c>
      <c r="B77" s="116" t="s">
        <v>400</v>
      </c>
      <c r="C77" s="116" t="s">
        <v>54</v>
      </c>
      <c r="D77" s="116" t="s">
        <v>29</v>
      </c>
      <c r="E77" s="116" t="s">
        <v>130</v>
      </c>
      <c r="F77" s="117" t="s">
        <v>56</v>
      </c>
      <c r="G77" s="134">
        <v>60000</v>
      </c>
      <c r="H77" s="45">
        <f t="shared" si="86"/>
        <v>60000</v>
      </c>
      <c r="I77" s="156">
        <v>3143.58</v>
      </c>
      <c r="J77" s="120">
        <f t="shared" si="82"/>
        <v>1722</v>
      </c>
      <c r="K77" s="124">
        <f t="shared" si="83"/>
        <v>4260</v>
      </c>
      <c r="L77" s="125">
        <f>+G77*1.1%</f>
        <v>660.00000000000011</v>
      </c>
      <c r="M77" s="125">
        <f t="shared" si="84"/>
        <v>1824</v>
      </c>
      <c r="N77" s="121">
        <f t="shared" si="85"/>
        <v>4254</v>
      </c>
      <c r="O77" s="137">
        <v>1715.46</v>
      </c>
      <c r="P77" s="123">
        <f t="shared" si="87"/>
        <v>8405.0400000000009</v>
      </c>
      <c r="Q77" s="123">
        <f t="shared" si="88"/>
        <v>9174</v>
      </c>
      <c r="R77" s="123">
        <f t="shared" si="78"/>
        <v>111594.95999999999</v>
      </c>
    </row>
    <row r="78" spans="1:18" ht="22.5" customHeight="1" x14ac:dyDescent="0.35">
      <c r="A78" s="39">
        <f t="shared" si="81"/>
        <v>57</v>
      </c>
      <c r="B78" s="116" t="s">
        <v>131</v>
      </c>
      <c r="C78" s="116" t="s">
        <v>54</v>
      </c>
      <c r="D78" s="116" t="s">
        <v>29</v>
      </c>
      <c r="E78" s="116" t="s">
        <v>130</v>
      </c>
      <c r="F78" s="117" t="s">
        <v>56</v>
      </c>
      <c r="G78" s="134">
        <v>60000</v>
      </c>
      <c r="H78" s="45">
        <f t="shared" si="86"/>
        <v>60000</v>
      </c>
      <c r="I78" s="156">
        <v>3486.68</v>
      </c>
      <c r="J78" s="120">
        <f t="shared" si="82"/>
        <v>1722</v>
      </c>
      <c r="K78" s="124">
        <f t="shared" si="83"/>
        <v>4260</v>
      </c>
      <c r="L78" s="125">
        <f t="shared" ref="L78:L79" si="89">+G78*1.1%</f>
        <v>660.00000000000011</v>
      </c>
      <c r="M78" s="125">
        <f t="shared" si="84"/>
        <v>1824</v>
      </c>
      <c r="N78" s="121">
        <f t="shared" si="85"/>
        <v>4254</v>
      </c>
      <c r="O78" s="137">
        <v>0</v>
      </c>
      <c r="P78" s="123">
        <f t="shared" si="87"/>
        <v>7032.68</v>
      </c>
      <c r="Q78" s="123">
        <f t="shared" si="88"/>
        <v>9174</v>
      </c>
      <c r="R78" s="123">
        <f t="shared" si="78"/>
        <v>112967.32</v>
      </c>
    </row>
    <row r="79" spans="1:18" ht="22.5" customHeight="1" x14ac:dyDescent="0.35">
      <c r="A79" s="39">
        <f t="shared" si="81"/>
        <v>58</v>
      </c>
      <c r="B79" s="116" t="s">
        <v>132</v>
      </c>
      <c r="C79" s="116" t="s">
        <v>54</v>
      </c>
      <c r="D79" s="116" t="s">
        <v>29</v>
      </c>
      <c r="E79" s="116" t="s">
        <v>133</v>
      </c>
      <c r="F79" s="117" t="s">
        <v>56</v>
      </c>
      <c r="G79" s="134">
        <v>60000</v>
      </c>
      <c r="H79" s="45">
        <f t="shared" si="86"/>
        <v>60000</v>
      </c>
      <c r="I79" s="156">
        <v>3143.58</v>
      </c>
      <c r="J79" s="120">
        <f t="shared" si="82"/>
        <v>1722</v>
      </c>
      <c r="K79" s="124">
        <f t="shared" si="83"/>
        <v>4260</v>
      </c>
      <c r="L79" s="125">
        <f t="shared" si="89"/>
        <v>660.00000000000011</v>
      </c>
      <c r="M79" s="125">
        <f t="shared" si="84"/>
        <v>1824</v>
      </c>
      <c r="N79" s="121">
        <f t="shared" si="85"/>
        <v>4254</v>
      </c>
      <c r="O79" s="137">
        <v>1715.46</v>
      </c>
      <c r="P79" s="123">
        <f t="shared" si="87"/>
        <v>8405.0400000000009</v>
      </c>
      <c r="Q79" s="123">
        <f t="shared" si="88"/>
        <v>9174</v>
      </c>
      <c r="R79" s="123">
        <f t="shared" si="78"/>
        <v>111594.95999999999</v>
      </c>
    </row>
    <row r="80" spans="1:18" ht="22.5" customHeight="1" x14ac:dyDescent="0.35">
      <c r="A80" s="39">
        <f t="shared" si="81"/>
        <v>59</v>
      </c>
      <c r="B80" s="116" t="s">
        <v>134</v>
      </c>
      <c r="C80" s="116" t="s">
        <v>54</v>
      </c>
      <c r="D80" s="116" t="s">
        <v>29</v>
      </c>
      <c r="E80" s="116" t="s">
        <v>443</v>
      </c>
      <c r="F80" s="117" t="s">
        <v>56</v>
      </c>
      <c r="G80" s="134">
        <v>90000</v>
      </c>
      <c r="H80" s="45">
        <f t="shared" si="86"/>
        <v>90000</v>
      </c>
      <c r="I80" s="156">
        <f>3486.68+6266.44</f>
        <v>9753.119999999999</v>
      </c>
      <c r="J80" s="120">
        <f t="shared" si="82"/>
        <v>2583</v>
      </c>
      <c r="K80" s="124">
        <f t="shared" si="83"/>
        <v>6390</v>
      </c>
      <c r="L80" s="122">
        <f t="shared" ref="L80" si="90">77410*1.1%</f>
        <v>851.5100000000001</v>
      </c>
      <c r="M80" s="125">
        <f t="shared" si="84"/>
        <v>2736</v>
      </c>
      <c r="N80" s="121">
        <f t="shared" si="85"/>
        <v>6381</v>
      </c>
      <c r="O80" s="137">
        <v>0</v>
      </c>
      <c r="P80" s="123">
        <f t="shared" si="87"/>
        <v>15072.119999999999</v>
      </c>
      <c r="Q80" s="123">
        <f t="shared" si="88"/>
        <v>13622.51</v>
      </c>
      <c r="R80" s="123">
        <f t="shared" si="78"/>
        <v>164927.88</v>
      </c>
    </row>
    <row r="81" spans="1:4096 4100:9213 9217:13310 13314:16382" ht="22.5" customHeight="1" x14ac:dyDescent="0.35">
      <c r="A81" s="39">
        <f t="shared" si="81"/>
        <v>60</v>
      </c>
      <c r="B81" s="116" t="s">
        <v>135</v>
      </c>
      <c r="C81" s="116" t="s">
        <v>49</v>
      </c>
      <c r="D81" s="116" t="s">
        <v>29</v>
      </c>
      <c r="E81" s="116" t="s">
        <v>133</v>
      </c>
      <c r="F81" s="117" t="s">
        <v>56</v>
      </c>
      <c r="G81" s="134">
        <v>60000</v>
      </c>
      <c r="H81" s="45">
        <f t="shared" si="86"/>
        <v>60000</v>
      </c>
      <c r="I81" s="156">
        <v>3486.68</v>
      </c>
      <c r="J81" s="120">
        <f t="shared" si="82"/>
        <v>1722</v>
      </c>
      <c r="K81" s="124">
        <f t="shared" si="83"/>
        <v>4260</v>
      </c>
      <c r="L81" s="125">
        <f t="shared" ref="L81:L90" si="91">+G81*1.1%</f>
        <v>660.00000000000011</v>
      </c>
      <c r="M81" s="125">
        <f t="shared" si="84"/>
        <v>1824</v>
      </c>
      <c r="N81" s="121">
        <f t="shared" si="85"/>
        <v>4254</v>
      </c>
      <c r="O81" s="137">
        <v>0</v>
      </c>
      <c r="P81" s="123">
        <f t="shared" si="87"/>
        <v>7032.68</v>
      </c>
      <c r="Q81" s="123">
        <f t="shared" si="88"/>
        <v>9174</v>
      </c>
      <c r="R81" s="123">
        <f t="shared" si="78"/>
        <v>112967.32</v>
      </c>
    </row>
    <row r="82" spans="1:4096 4100:9213 9217:13310 13314:16382" ht="22.5" customHeight="1" x14ac:dyDescent="0.35">
      <c r="A82" s="39">
        <f t="shared" si="81"/>
        <v>61</v>
      </c>
      <c r="B82" s="116" t="s">
        <v>136</v>
      </c>
      <c r="C82" s="116" t="s">
        <v>54</v>
      </c>
      <c r="D82" s="116" t="s">
        <v>29</v>
      </c>
      <c r="E82" s="116" t="s">
        <v>130</v>
      </c>
      <c r="F82" s="117" t="s">
        <v>56</v>
      </c>
      <c r="G82" s="134">
        <v>60000</v>
      </c>
      <c r="H82" s="45">
        <f t="shared" si="86"/>
        <v>60000</v>
      </c>
      <c r="I82" s="156">
        <v>3486.68</v>
      </c>
      <c r="J82" s="120">
        <f t="shared" si="82"/>
        <v>1722</v>
      </c>
      <c r="K82" s="124">
        <f t="shared" si="83"/>
        <v>4260</v>
      </c>
      <c r="L82" s="125">
        <f t="shared" si="91"/>
        <v>660.00000000000011</v>
      </c>
      <c r="M82" s="125">
        <f t="shared" si="84"/>
        <v>1824</v>
      </c>
      <c r="N82" s="121">
        <f t="shared" si="85"/>
        <v>4254</v>
      </c>
      <c r="O82" s="137">
        <v>0</v>
      </c>
      <c r="P82" s="123">
        <f t="shared" si="87"/>
        <v>7032.68</v>
      </c>
      <c r="Q82" s="123">
        <f t="shared" si="88"/>
        <v>9174</v>
      </c>
      <c r="R82" s="123">
        <f t="shared" si="78"/>
        <v>112967.32</v>
      </c>
    </row>
    <row r="83" spans="1:4096 4100:9213 9217:13310 13314:16382" ht="22.5" customHeight="1" x14ac:dyDescent="0.35">
      <c r="A83" s="39">
        <f t="shared" si="81"/>
        <v>62</v>
      </c>
      <c r="B83" s="116" t="s">
        <v>137</v>
      </c>
      <c r="C83" s="116" t="s">
        <v>54</v>
      </c>
      <c r="D83" s="116" t="s">
        <v>29</v>
      </c>
      <c r="E83" s="116" t="s">
        <v>130</v>
      </c>
      <c r="F83" s="117" t="s">
        <v>56</v>
      </c>
      <c r="G83" s="134">
        <v>66000</v>
      </c>
      <c r="H83" s="45">
        <v>63500</v>
      </c>
      <c r="I83" s="156">
        <v>4615.76</v>
      </c>
      <c r="J83" s="120">
        <f t="shared" si="82"/>
        <v>1894.2</v>
      </c>
      <c r="K83" s="124">
        <f t="shared" si="83"/>
        <v>4686</v>
      </c>
      <c r="L83" s="125">
        <f t="shared" si="91"/>
        <v>726.00000000000011</v>
      </c>
      <c r="M83" s="125">
        <f t="shared" si="84"/>
        <v>2006.4</v>
      </c>
      <c r="N83" s="121">
        <f t="shared" si="85"/>
        <v>4679.4000000000005</v>
      </c>
      <c r="O83" s="137">
        <v>0</v>
      </c>
      <c r="P83" s="123">
        <f t="shared" si="87"/>
        <v>8516.36</v>
      </c>
      <c r="Q83" s="123">
        <f t="shared" si="88"/>
        <v>10091.400000000001</v>
      </c>
      <c r="R83" s="123">
        <f t="shared" si="78"/>
        <v>120983.64</v>
      </c>
    </row>
    <row r="84" spans="1:4096 4100:9213 9217:13310 13314:16382" ht="22.5" customHeight="1" x14ac:dyDescent="0.35">
      <c r="A84" s="39">
        <f>+A83+1</f>
        <v>63</v>
      </c>
      <c r="B84" s="116" t="s">
        <v>386</v>
      </c>
      <c r="C84" s="116" t="s">
        <v>54</v>
      </c>
      <c r="D84" s="116" t="s">
        <v>29</v>
      </c>
      <c r="E84" s="116" t="s">
        <v>387</v>
      </c>
      <c r="F84" s="117" t="s">
        <v>56</v>
      </c>
      <c r="G84" s="134">
        <v>60000</v>
      </c>
      <c r="H84" s="45">
        <f>+G84</f>
        <v>60000</v>
      </c>
      <c r="I84" s="156">
        <v>3486.68</v>
      </c>
      <c r="J84" s="120">
        <f t="shared" ref="J84:J86" si="92">G84*2.87/100</f>
        <v>1722</v>
      </c>
      <c r="K84" s="124">
        <f t="shared" ref="K84:K86" si="93">G84*7.1/100</f>
        <v>4260</v>
      </c>
      <c r="L84" s="125">
        <f t="shared" ref="L84:L86" si="94">+G84*1.1%</f>
        <v>660.00000000000011</v>
      </c>
      <c r="M84" s="125">
        <f t="shared" ref="M84:M86" si="95">G84*3.04/100</f>
        <v>1824</v>
      </c>
      <c r="N84" s="121">
        <f t="shared" ref="N84:N86" si="96">+G84*7.09%</f>
        <v>4254</v>
      </c>
      <c r="O84" s="137">
        <v>0</v>
      </c>
      <c r="P84" s="123">
        <f t="shared" ref="P84:P86" si="97">I84+J84+M84+O84</f>
        <v>7032.68</v>
      </c>
      <c r="Q84" s="123">
        <f t="shared" ref="Q84:Q86" si="98">K84+L84+N84</f>
        <v>9174</v>
      </c>
      <c r="R84" s="123">
        <f t="shared" si="78"/>
        <v>112967.32</v>
      </c>
    </row>
    <row r="85" spans="1:4096 4100:9213 9217:13310 13314:16382" ht="22.5" customHeight="1" x14ac:dyDescent="0.35">
      <c r="A85" s="39">
        <f>+A84+1</f>
        <v>64</v>
      </c>
      <c r="B85" s="116" t="s">
        <v>388</v>
      </c>
      <c r="C85" s="116" t="s">
        <v>54</v>
      </c>
      <c r="D85" s="116" t="s">
        <v>29</v>
      </c>
      <c r="E85" s="116" t="s">
        <v>387</v>
      </c>
      <c r="F85" s="117" t="s">
        <v>56</v>
      </c>
      <c r="G85" s="134">
        <v>60000</v>
      </c>
      <c r="H85" s="45">
        <f>+G85</f>
        <v>60000</v>
      </c>
      <c r="I85" s="156">
        <v>3486.68</v>
      </c>
      <c r="J85" s="120">
        <f t="shared" si="92"/>
        <v>1722</v>
      </c>
      <c r="K85" s="124">
        <f t="shared" si="93"/>
        <v>4260</v>
      </c>
      <c r="L85" s="125">
        <f t="shared" si="94"/>
        <v>660.00000000000011</v>
      </c>
      <c r="M85" s="125">
        <f t="shared" si="95"/>
        <v>1824</v>
      </c>
      <c r="N85" s="121">
        <f t="shared" si="96"/>
        <v>4254</v>
      </c>
      <c r="O85" s="137">
        <v>0</v>
      </c>
      <c r="P85" s="123">
        <f t="shared" si="97"/>
        <v>7032.68</v>
      </c>
      <c r="Q85" s="123">
        <f t="shared" si="98"/>
        <v>9174</v>
      </c>
      <c r="R85" s="123">
        <f t="shared" si="78"/>
        <v>112967.32</v>
      </c>
    </row>
    <row r="86" spans="1:4096 4100:9213 9217:13310 13314:16382" ht="22.5" customHeight="1" x14ac:dyDescent="0.35">
      <c r="A86" s="39">
        <f>+A85+1</f>
        <v>65</v>
      </c>
      <c r="B86" s="116" t="s">
        <v>389</v>
      </c>
      <c r="C86" s="116" t="s">
        <v>54</v>
      </c>
      <c r="D86" s="116" t="s">
        <v>29</v>
      </c>
      <c r="E86" s="116" t="s">
        <v>387</v>
      </c>
      <c r="F86" s="117" t="s">
        <v>56</v>
      </c>
      <c r="G86" s="134">
        <v>60000</v>
      </c>
      <c r="H86" s="45">
        <f>+G86</f>
        <v>60000</v>
      </c>
      <c r="I86" s="156">
        <v>3486.68</v>
      </c>
      <c r="J86" s="120">
        <f t="shared" si="92"/>
        <v>1722</v>
      </c>
      <c r="K86" s="124">
        <f t="shared" si="93"/>
        <v>4260</v>
      </c>
      <c r="L86" s="125">
        <f t="shared" si="94"/>
        <v>660.00000000000011</v>
      </c>
      <c r="M86" s="125">
        <f t="shared" si="95"/>
        <v>1824</v>
      </c>
      <c r="N86" s="121">
        <f t="shared" si="96"/>
        <v>4254</v>
      </c>
      <c r="O86" s="137">
        <v>0</v>
      </c>
      <c r="P86" s="123">
        <f t="shared" si="97"/>
        <v>7032.68</v>
      </c>
      <c r="Q86" s="123">
        <f t="shared" si="98"/>
        <v>9174</v>
      </c>
      <c r="R86" s="123">
        <f t="shared" si="78"/>
        <v>112967.32</v>
      </c>
    </row>
    <row r="87" spans="1:4096 4100:9213 9217:13310 13314:16382" ht="22.5" customHeight="1" x14ac:dyDescent="0.35">
      <c r="A87" s="39">
        <f>+A86+1</f>
        <v>66</v>
      </c>
      <c r="B87" s="116" t="s">
        <v>138</v>
      </c>
      <c r="C87" s="116" t="s">
        <v>49</v>
      </c>
      <c r="D87" s="116" t="s">
        <v>29</v>
      </c>
      <c r="E87" s="116" t="s">
        <v>130</v>
      </c>
      <c r="F87" s="117" t="s">
        <v>56</v>
      </c>
      <c r="G87" s="134">
        <v>60000</v>
      </c>
      <c r="H87" s="45">
        <f>+G87</f>
        <v>60000</v>
      </c>
      <c r="I87" s="156">
        <v>3486.68</v>
      </c>
      <c r="J87" s="120">
        <f t="shared" si="82"/>
        <v>1722</v>
      </c>
      <c r="K87" s="124">
        <f t="shared" si="83"/>
        <v>4260</v>
      </c>
      <c r="L87" s="125">
        <f t="shared" si="91"/>
        <v>660.00000000000011</v>
      </c>
      <c r="M87" s="125">
        <f t="shared" si="84"/>
        <v>1824</v>
      </c>
      <c r="N87" s="121">
        <f t="shared" si="85"/>
        <v>4254</v>
      </c>
      <c r="O87" s="137">
        <v>0</v>
      </c>
      <c r="P87" s="123">
        <f t="shared" si="87"/>
        <v>7032.68</v>
      </c>
      <c r="Q87" s="123">
        <f t="shared" si="88"/>
        <v>9174</v>
      </c>
      <c r="R87" s="123">
        <f t="shared" si="78"/>
        <v>112967.32</v>
      </c>
    </row>
    <row r="88" spans="1:4096 4100:9213 9217:13310 13314:16382" ht="22.5" customHeight="1" x14ac:dyDescent="0.35">
      <c r="A88" s="39">
        <f t="shared" si="81"/>
        <v>67</v>
      </c>
      <c r="B88" s="116" t="s">
        <v>139</v>
      </c>
      <c r="C88" s="116" t="s">
        <v>54</v>
      </c>
      <c r="D88" s="116" t="s">
        <v>29</v>
      </c>
      <c r="E88" s="116" t="s">
        <v>133</v>
      </c>
      <c r="F88" s="117" t="s">
        <v>56</v>
      </c>
      <c r="G88" s="134">
        <v>60000</v>
      </c>
      <c r="H88" s="45">
        <f>+G88</f>
        <v>60000</v>
      </c>
      <c r="I88" s="156">
        <v>3486.68</v>
      </c>
      <c r="J88" s="120">
        <f t="shared" si="82"/>
        <v>1722</v>
      </c>
      <c r="K88" s="124">
        <f t="shared" si="83"/>
        <v>4260</v>
      </c>
      <c r="L88" s="125">
        <f t="shared" si="91"/>
        <v>660.00000000000011</v>
      </c>
      <c r="M88" s="125">
        <f t="shared" si="84"/>
        <v>1824</v>
      </c>
      <c r="N88" s="121">
        <f t="shared" si="85"/>
        <v>4254</v>
      </c>
      <c r="O88" s="137">
        <v>0</v>
      </c>
      <c r="P88" s="123">
        <f t="shared" si="87"/>
        <v>7032.68</v>
      </c>
      <c r="Q88" s="123">
        <f t="shared" si="88"/>
        <v>9174</v>
      </c>
      <c r="R88" s="123">
        <f t="shared" si="78"/>
        <v>112967.32</v>
      </c>
    </row>
    <row r="89" spans="1:4096 4100:9213 9217:13310 13314:16382" ht="22.5" customHeight="1" x14ac:dyDescent="0.35">
      <c r="A89" s="39">
        <f>+A88+1</f>
        <v>68</v>
      </c>
      <c r="B89" s="116" t="s">
        <v>440</v>
      </c>
      <c r="C89" s="116" t="s">
        <v>54</v>
      </c>
      <c r="D89" s="116" t="s">
        <v>29</v>
      </c>
      <c r="E89" s="116" t="s">
        <v>130</v>
      </c>
      <c r="F89" s="117" t="s">
        <v>56</v>
      </c>
      <c r="G89" s="134">
        <v>60000</v>
      </c>
      <c r="H89" s="45">
        <v>35000</v>
      </c>
      <c r="I89" s="156">
        <v>3486.68</v>
      </c>
      <c r="J89" s="120">
        <f t="shared" ref="J89" si="99">G89*2.87/100</f>
        <v>1722</v>
      </c>
      <c r="K89" s="124">
        <f t="shared" ref="K89" si="100">G89*7.1/100</f>
        <v>4260</v>
      </c>
      <c r="L89" s="125">
        <f t="shared" ref="L89" si="101">+G89*1.1%</f>
        <v>660.00000000000011</v>
      </c>
      <c r="M89" s="125">
        <f t="shared" ref="M89" si="102">G89*3.04/100</f>
        <v>1824</v>
      </c>
      <c r="N89" s="121">
        <f t="shared" ref="N89" si="103">+G89*7.09%</f>
        <v>4254</v>
      </c>
      <c r="O89" s="137">
        <v>0</v>
      </c>
      <c r="P89" s="123">
        <f t="shared" ref="P89" si="104">I89+J89+M89+O89</f>
        <v>7032.68</v>
      </c>
      <c r="Q89" s="123">
        <f t="shared" ref="Q89" si="105">K89+L89+N89</f>
        <v>9174</v>
      </c>
      <c r="R89" s="123">
        <f t="shared" si="78"/>
        <v>87967.32</v>
      </c>
    </row>
    <row r="90" spans="1:4096 4100:9213 9217:13310 13314:16382" ht="22.5" customHeight="1" x14ac:dyDescent="0.35">
      <c r="A90" s="39">
        <f>+A89+1</f>
        <v>69</v>
      </c>
      <c r="B90" s="116" t="s">
        <v>140</v>
      </c>
      <c r="C90" s="116" t="s">
        <v>54</v>
      </c>
      <c r="D90" s="116" t="s">
        <v>29</v>
      </c>
      <c r="E90" s="116" t="s">
        <v>130</v>
      </c>
      <c r="F90" s="117" t="s">
        <v>56</v>
      </c>
      <c r="G90" s="134">
        <v>60000</v>
      </c>
      <c r="H90" s="45">
        <f>+G90</f>
        <v>60000</v>
      </c>
      <c r="I90" s="156">
        <v>3486.68</v>
      </c>
      <c r="J90" s="120">
        <f t="shared" si="82"/>
        <v>1722</v>
      </c>
      <c r="K90" s="124">
        <f t="shared" si="83"/>
        <v>4260</v>
      </c>
      <c r="L90" s="125">
        <f t="shared" si="91"/>
        <v>660.00000000000011</v>
      </c>
      <c r="M90" s="125">
        <f t="shared" si="84"/>
        <v>1824</v>
      </c>
      <c r="N90" s="121">
        <f t="shared" si="85"/>
        <v>4254</v>
      </c>
      <c r="O90" s="137">
        <v>0</v>
      </c>
      <c r="P90" s="123">
        <f t="shared" si="87"/>
        <v>7032.68</v>
      </c>
      <c r="Q90" s="123">
        <f t="shared" si="88"/>
        <v>9174</v>
      </c>
      <c r="R90" s="123">
        <f t="shared" si="78"/>
        <v>112967.32</v>
      </c>
    </row>
    <row r="91" spans="1:4096 4100:9213 9217:13310 13314:16382" ht="23.25" customHeight="1" x14ac:dyDescent="0.25">
      <c r="A91" s="189" t="s">
        <v>25</v>
      </c>
      <c r="B91" s="189"/>
      <c r="C91" s="189"/>
      <c r="D91" s="189"/>
      <c r="E91" s="189"/>
      <c r="F91" s="43"/>
      <c r="G91" s="49">
        <f>SUM(G70:G90)</f>
        <v>1866000</v>
      </c>
      <c r="H91" s="49">
        <f>SUM(H70:H90)</f>
        <v>1813500</v>
      </c>
      <c r="I91" s="49">
        <f t="shared" ref="I91:O91" si="106">SUM(I70:I90)</f>
        <v>205598.8299999999</v>
      </c>
      <c r="J91" s="49">
        <f t="shared" si="106"/>
        <v>53554.2</v>
      </c>
      <c r="K91" s="49">
        <f t="shared" si="106"/>
        <v>132486</v>
      </c>
      <c r="L91" s="49">
        <f t="shared" si="106"/>
        <v>15458.08</v>
      </c>
      <c r="M91" s="49">
        <f t="shared" si="106"/>
        <v>56225.560000000005</v>
      </c>
      <c r="N91" s="49">
        <f t="shared" si="106"/>
        <v>131131.32250000001</v>
      </c>
      <c r="O91" s="49">
        <f t="shared" si="106"/>
        <v>15439.14</v>
      </c>
      <c r="P91" s="49">
        <f t="shared" ref="P91" si="107">SUM(P70:P90)</f>
        <v>330817.72999999992</v>
      </c>
      <c r="Q91" s="49">
        <f t="shared" ref="Q91" si="108">SUM(Q70:Q90)</f>
        <v>279075.40250000003</v>
      </c>
      <c r="R91" s="49">
        <f t="shared" ref="R91" si="109">SUM(R70:R90)</f>
        <v>3348682.2699999986</v>
      </c>
    </row>
    <row r="92" spans="1:4096 4100:9213 9217:13310 13314:16382" ht="43.5" customHeight="1" x14ac:dyDescent="0.25">
      <c r="A92" s="173" t="s">
        <v>30</v>
      </c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</row>
    <row r="93" spans="1:4096 4100:9213 9217:13310 13314:16382" s="10" customFormat="1" ht="42.75" customHeight="1" x14ac:dyDescent="0.35">
      <c r="A93" s="39">
        <f>+A90+1</f>
        <v>70</v>
      </c>
      <c r="B93" s="138" t="s">
        <v>141</v>
      </c>
      <c r="C93" s="138" t="s">
        <v>54</v>
      </c>
      <c r="D93" s="139" t="s">
        <v>142</v>
      </c>
      <c r="E93" s="140" t="s">
        <v>143</v>
      </c>
      <c r="F93" s="117" t="s">
        <v>144</v>
      </c>
      <c r="G93" s="134">
        <v>160000</v>
      </c>
      <c r="H93" s="45">
        <f>+G93</f>
        <v>160000</v>
      </c>
      <c r="I93" s="156">
        <v>26218.87</v>
      </c>
      <c r="J93" s="120">
        <f>G93*2.87/100</f>
        <v>4592</v>
      </c>
      <c r="K93" s="124">
        <f>G93*7.1/100</f>
        <v>11360</v>
      </c>
      <c r="L93" s="122">
        <f t="shared" ref="L93" si="110">77410*1.1%</f>
        <v>851.5100000000001</v>
      </c>
      <c r="M93" s="125">
        <f>G93*3.04/100</f>
        <v>4864</v>
      </c>
      <c r="N93" s="121">
        <f>+G93*7.09%</f>
        <v>11344</v>
      </c>
      <c r="O93" s="121">
        <v>0</v>
      </c>
      <c r="P93" s="123">
        <f>I93+J93+M93+O93</f>
        <v>35674.869999999995</v>
      </c>
      <c r="Q93" s="123">
        <f>K93+L93+N93</f>
        <v>23555.510000000002</v>
      </c>
      <c r="R93" s="123">
        <f t="shared" ref="R93:R97" si="111">G93-P93+H93</f>
        <v>284325.13</v>
      </c>
      <c r="T93" s="11"/>
      <c r="U93" s="12"/>
      <c r="V93" s="13"/>
      <c r="W93" s="14"/>
      <c r="X93" s="15"/>
      <c r="Y93" s="16"/>
      <c r="Z93" s="17"/>
      <c r="AA93" s="17"/>
      <c r="AB93" s="18"/>
      <c r="AC93" s="18"/>
      <c r="AD93" s="19"/>
      <c r="AE93" s="19"/>
      <c r="AF93" s="19"/>
      <c r="AG93" s="20"/>
      <c r="AK93" s="11"/>
      <c r="AL93" s="12"/>
      <c r="AM93" s="13"/>
      <c r="AN93" s="14"/>
      <c r="AO93" s="15"/>
      <c r="AP93" s="16"/>
      <c r="AQ93" s="17"/>
      <c r="AR93" s="17"/>
      <c r="AS93" s="18"/>
      <c r="AT93" s="18"/>
      <c r="AU93" s="19"/>
      <c r="AV93" s="19"/>
      <c r="AW93" s="19"/>
      <c r="AX93" s="20"/>
      <c r="BB93" s="11"/>
      <c r="BC93" s="12"/>
      <c r="BD93" s="13"/>
      <c r="BE93" s="14"/>
      <c r="BF93" s="15"/>
      <c r="BG93" s="16"/>
      <c r="BH93" s="17"/>
      <c r="BI93" s="17"/>
      <c r="BJ93" s="18"/>
      <c r="BK93" s="18"/>
      <c r="BL93" s="19"/>
      <c r="BM93" s="19"/>
      <c r="BN93" s="19"/>
      <c r="BO93" s="20"/>
      <c r="BS93" s="11"/>
      <c r="BT93" s="12"/>
      <c r="BU93" s="13"/>
      <c r="BV93" s="14"/>
      <c r="BW93" s="15"/>
      <c r="BX93" s="16"/>
      <c r="BY93" s="17"/>
      <c r="BZ93" s="17"/>
      <c r="CA93" s="18"/>
      <c r="CB93" s="18"/>
      <c r="CC93" s="19"/>
      <c r="CD93" s="19"/>
      <c r="CE93" s="19"/>
      <c r="CF93" s="20"/>
      <c r="CJ93" s="11"/>
      <c r="CK93" s="12"/>
      <c r="CL93" s="13"/>
      <c r="CM93" s="14"/>
      <c r="CN93" s="15"/>
      <c r="CO93" s="16"/>
      <c r="CP93" s="17"/>
      <c r="CQ93" s="17"/>
      <c r="CR93" s="18"/>
      <c r="CS93" s="18"/>
      <c r="CT93" s="19"/>
      <c r="CU93" s="19"/>
      <c r="CV93" s="19"/>
      <c r="CW93" s="20"/>
      <c r="DA93" s="11"/>
      <c r="DB93" s="12"/>
      <c r="DC93" s="13"/>
      <c r="DD93" s="14"/>
      <c r="DE93" s="15"/>
      <c r="DF93" s="16"/>
      <c r="DG93" s="17"/>
      <c r="DH93" s="17"/>
      <c r="DI93" s="18"/>
      <c r="DJ93" s="18"/>
      <c r="DK93" s="19"/>
      <c r="DL93" s="19"/>
      <c r="DM93" s="19"/>
      <c r="DN93" s="20"/>
      <c r="DR93" s="11"/>
      <c r="DS93" s="12"/>
      <c r="DT93" s="13"/>
      <c r="DU93" s="14"/>
      <c r="DV93" s="15"/>
      <c r="DW93" s="16"/>
      <c r="DX93" s="17"/>
      <c r="DY93" s="17"/>
      <c r="DZ93" s="18"/>
      <c r="EA93" s="18"/>
      <c r="EB93" s="19"/>
      <c r="EC93" s="19"/>
      <c r="ED93" s="19"/>
      <c r="EE93" s="20"/>
      <c r="EI93" s="11"/>
      <c r="EJ93" s="12"/>
      <c r="EK93" s="13"/>
      <c r="EL93" s="14"/>
      <c r="EM93" s="15"/>
      <c r="EN93" s="16"/>
      <c r="EO93" s="17"/>
      <c r="EP93" s="17"/>
      <c r="EQ93" s="18"/>
      <c r="ER93" s="18"/>
      <c r="ES93" s="19"/>
      <c r="ET93" s="19"/>
      <c r="EU93" s="19"/>
      <c r="EV93" s="20"/>
      <c r="EZ93" s="11"/>
      <c r="FA93" s="12"/>
      <c r="FB93" s="13"/>
      <c r="FC93" s="14"/>
      <c r="FD93" s="15"/>
      <c r="FE93" s="16"/>
      <c r="FF93" s="17"/>
      <c r="FG93" s="17"/>
      <c r="FH93" s="18"/>
      <c r="FI93" s="18"/>
      <c r="FJ93" s="19"/>
      <c r="FK93" s="19"/>
      <c r="FL93" s="19"/>
      <c r="FM93" s="20"/>
      <c r="FQ93" s="11"/>
      <c r="FR93" s="12"/>
      <c r="FS93" s="13"/>
      <c r="FT93" s="14"/>
      <c r="FU93" s="15"/>
      <c r="FV93" s="16"/>
      <c r="FW93" s="17"/>
      <c r="FX93" s="17"/>
      <c r="FY93" s="18"/>
      <c r="FZ93" s="18"/>
      <c r="GA93" s="19"/>
      <c r="GB93" s="19"/>
      <c r="GC93" s="19"/>
      <c r="GD93" s="20"/>
      <c r="GH93" s="11"/>
      <c r="GI93" s="12"/>
      <c r="GJ93" s="13"/>
      <c r="GK93" s="14"/>
      <c r="GL93" s="15"/>
      <c r="GM93" s="16"/>
      <c r="GN93" s="17"/>
      <c r="GO93" s="17"/>
      <c r="GP93" s="18"/>
      <c r="GQ93" s="18"/>
      <c r="GR93" s="19"/>
      <c r="GS93" s="19"/>
      <c r="GT93" s="19"/>
      <c r="GU93" s="20"/>
      <c r="GY93" s="11"/>
      <c r="GZ93" s="12"/>
      <c r="HA93" s="13"/>
      <c r="HB93" s="14"/>
      <c r="HC93" s="15"/>
      <c r="HD93" s="16"/>
      <c r="HE93" s="17"/>
      <c r="HF93" s="17"/>
      <c r="HG93" s="18"/>
      <c r="HH93" s="18"/>
      <c r="HI93" s="19"/>
      <c r="HJ93" s="19"/>
      <c r="HK93" s="19"/>
      <c r="HL93" s="20"/>
      <c r="HP93" s="11"/>
      <c r="HQ93" s="12"/>
      <c r="HR93" s="13"/>
      <c r="HS93" s="14"/>
      <c r="HT93" s="15"/>
      <c r="HU93" s="16"/>
      <c r="HV93" s="17"/>
      <c r="HW93" s="17"/>
      <c r="HX93" s="18"/>
      <c r="HY93" s="18"/>
      <c r="HZ93" s="19"/>
      <c r="IA93" s="19"/>
      <c r="IB93" s="19"/>
      <c r="IC93" s="20"/>
      <c r="IG93" s="11"/>
      <c r="IH93" s="12"/>
      <c r="II93" s="13"/>
      <c r="IJ93" s="14"/>
      <c r="IK93" s="15"/>
      <c r="IL93" s="16"/>
      <c r="IM93" s="17"/>
      <c r="IN93" s="17"/>
      <c r="IO93" s="18"/>
      <c r="IP93" s="18"/>
      <c r="IQ93" s="19"/>
      <c r="IR93" s="19"/>
      <c r="IS93" s="19"/>
      <c r="IT93" s="20"/>
      <c r="IX93" s="11"/>
      <c r="IY93" s="12"/>
      <c r="IZ93" s="13"/>
      <c r="JA93" s="14"/>
      <c r="JB93" s="15"/>
      <c r="JC93" s="16"/>
      <c r="JD93" s="17"/>
      <c r="JE93" s="17"/>
      <c r="JF93" s="18"/>
      <c r="JG93" s="18"/>
      <c r="JH93" s="19"/>
      <c r="JI93" s="19"/>
      <c r="JJ93" s="19"/>
      <c r="JK93" s="20"/>
      <c r="JO93" s="11"/>
      <c r="JP93" s="12"/>
      <c r="JQ93" s="13"/>
      <c r="JR93" s="14"/>
      <c r="JS93" s="15"/>
      <c r="JT93" s="16"/>
      <c r="JU93" s="17"/>
      <c r="JV93" s="17"/>
      <c r="JW93" s="18"/>
      <c r="JX93" s="18"/>
      <c r="JY93" s="19"/>
      <c r="JZ93" s="19"/>
      <c r="KA93" s="19"/>
      <c r="KB93" s="20"/>
      <c r="KF93" s="11"/>
      <c r="KG93" s="12"/>
      <c r="KH93" s="13"/>
      <c r="KI93" s="14"/>
      <c r="KJ93" s="15"/>
      <c r="KK93" s="16"/>
      <c r="KL93" s="17"/>
      <c r="KM93" s="17"/>
      <c r="KN93" s="18"/>
      <c r="KO93" s="18"/>
      <c r="KP93" s="19"/>
      <c r="KQ93" s="19"/>
      <c r="KR93" s="19"/>
      <c r="KS93" s="20"/>
      <c r="KW93" s="11"/>
      <c r="KX93" s="12"/>
      <c r="KY93" s="13"/>
      <c r="KZ93" s="14"/>
      <c r="LA93" s="15"/>
      <c r="LB93" s="16"/>
      <c r="LC93" s="17"/>
      <c r="LD93" s="17"/>
      <c r="LE93" s="18"/>
      <c r="LF93" s="18"/>
      <c r="LG93" s="19"/>
      <c r="LH93" s="19"/>
      <c r="LI93" s="19"/>
      <c r="LJ93" s="20"/>
      <c r="LN93" s="11"/>
      <c r="LO93" s="12"/>
      <c r="LP93" s="13"/>
      <c r="LQ93" s="14"/>
      <c r="LR93" s="15"/>
      <c r="LS93" s="16"/>
      <c r="LT93" s="17"/>
      <c r="LU93" s="17"/>
      <c r="LV93" s="18"/>
      <c r="LW93" s="18"/>
      <c r="LX93" s="19"/>
      <c r="LY93" s="19"/>
      <c r="LZ93" s="19"/>
      <c r="MA93" s="20"/>
      <c r="ME93" s="11"/>
      <c r="MF93" s="12"/>
      <c r="MG93" s="13"/>
      <c r="MH93" s="14"/>
      <c r="MI93" s="15"/>
      <c r="MJ93" s="16"/>
      <c r="MK93" s="17"/>
      <c r="ML93" s="17"/>
      <c r="MM93" s="18"/>
      <c r="MN93" s="18"/>
      <c r="MO93" s="19"/>
      <c r="MP93" s="19"/>
      <c r="MQ93" s="19"/>
      <c r="MR93" s="20"/>
      <c r="MV93" s="11"/>
      <c r="MW93" s="12"/>
      <c r="MX93" s="13"/>
      <c r="MY93" s="14"/>
      <c r="MZ93" s="15"/>
      <c r="NA93" s="16"/>
      <c r="NB93" s="17"/>
      <c r="NC93" s="17"/>
      <c r="ND93" s="18"/>
      <c r="NE93" s="18"/>
      <c r="NF93" s="19"/>
      <c r="NG93" s="19"/>
      <c r="NH93" s="19"/>
      <c r="NI93" s="20"/>
      <c r="NM93" s="11"/>
      <c r="NN93" s="12"/>
      <c r="NO93" s="13"/>
      <c r="NP93" s="14"/>
      <c r="NQ93" s="15"/>
      <c r="NR93" s="16"/>
      <c r="NS93" s="17"/>
      <c r="NT93" s="17"/>
      <c r="NU93" s="18"/>
      <c r="NV93" s="18"/>
      <c r="NW93" s="19"/>
      <c r="NX93" s="19"/>
      <c r="NY93" s="19"/>
      <c r="NZ93" s="20"/>
      <c r="OD93" s="11"/>
      <c r="OE93" s="12"/>
      <c r="OF93" s="13"/>
      <c r="OG93" s="14"/>
      <c r="OH93" s="15"/>
      <c r="OI93" s="16"/>
      <c r="OJ93" s="17"/>
      <c r="OK93" s="17"/>
      <c r="OL93" s="18"/>
      <c r="OM93" s="18"/>
      <c r="ON93" s="19"/>
      <c r="OO93" s="19"/>
      <c r="OP93" s="19"/>
      <c r="OQ93" s="20"/>
      <c r="OU93" s="11"/>
      <c r="OV93" s="12"/>
      <c r="OW93" s="13"/>
      <c r="OX93" s="14"/>
      <c r="OY93" s="15"/>
      <c r="OZ93" s="16"/>
      <c r="PA93" s="17"/>
      <c r="PB93" s="17"/>
      <c r="PC93" s="18"/>
      <c r="PD93" s="18"/>
      <c r="PE93" s="19"/>
      <c r="PF93" s="19"/>
      <c r="PG93" s="19"/>
      <c r="PH93" s="20"/>
      <c r="PL93" s="11"/>
      <c r="PM93" s="12"/>
      <c r="PN93" s="13"/>
      <c r="PO93" s="14"/>
      <c r="PP93" s="15"/>
      <c r="PQ93" s="16"/>
      <c r="PR93" s="17"/>
      <c r="PS93" s="17"/>
      <c r="PT93" s="18"/>
      <c r="PU93" s="18"/>
      <c r="PV93" s="19"/>
      <c r="PW93" s="19"/>
      <c r="PX93" s="19"/>
      <c r="PY93" s="20"/>
      <c r="QC93" s="11"/>
      <c r="QD93" s="12"/>
      <c r="QE93" s="13"/>
      <c r="QF93" s="14"/>
      <c r="QG93" s="15"/>
      <c r="QH93" s="16"/>
      <c r="QI93" s="17"/>
      <c r="QJ93" s="17"/>
      <c r="QK93" s="18"/>
      <c r="QL93" s="18"/>
      <c r="QM93" s="19"/>
      <c r="QN93" s="19"/>
      <c r="QO93" s="19"/>
      <c r="QP93" s="20"/>
      <c r="QT93" s="11"/>
      <c r="QU93" s="12"/>
      <c r="QV93" s="13"/>
      <c r="QW93" s="14"/>
      <c r="QX93" s="15"/>
      <c r="QY93" s="16"/>
      <c r="QZ93" s="17"/>
      <c r="RA93" s="17"/>
      <c r="RB93" s="18"/>
      <c r="RC93" s="18"/>
      <c r="RD93" s="19"/>
      <c r="RE93" s="19"/>
      <c r="RF93" s="19"/>
      <c r="RG93" s="20"/>
      <c r="RK93" s="11"/>
      <c r="RL93" s="12"/>
      <c r="RM93" s="13"/>
      <c r="RN93" s="14"/>
      <c r="RO93" s="15"/>
      <c r="RP93" s="16"/>
      <c r="RQ93" s="17"/>
      <c r="RR93" s="17"/>
      <c r="RS93" s="18"/>
      <c r="RT93" s="18"/>
      <c r="RU93" s="19"/>
      <c r="RV93" s="19"/>
      <c r="RW93" s="19"/>
      <c r="RX93" s="20"/>
      <c r="SB93" s="11"/>
      <c r="SC93" s="12"/>
      <c r="SD93" s="13"/>
      <c r="SE93" s="14"/>
      <c r="SF93" s="15"/>
      <c r="SG93" s="16"/>
      <c r="SH93" s="17"/>
      <c r="SI93" s="17"/>
      <c r="SJ93" s="18"/>
      <c r="SK93" s="18"/>
      <c r="SL93" s="19"/>
      <c r="SM93" s="19"/>
      <c r="SN93" s="19"/>
      <c r="SO93" s="20"/>
      <c r="SS93" s="11"/>
      <c r="ST93" s="12"/>
      <c r="SU93" s="13"/>
      <c r="SV93" s="14"/>
      <c r="SW93" s="15"/>
      <c r="SX93" s="16"/>
      <c r="SY93" s="17"/>
      <c r="SZ93" s="17"/>
      <c r="TA93" s="18"/>
      <c r="TB93" s="18"/>
      <c r="TC93" s="19"/>
      <c r="TD93" s="19"/>
      <c r="TE93" s="19"/>
      <c r="TF93" s="20"/>
      <c r="TJ93" s="11"/>
      <c r="TK93" s="12"/>
      <c r="TL93" s="13"/>
      <c r="TM93" s="14"/>
      <c r="TN93" s="15"/>
      <c r="TO93" s="16"/>
      <c r="TP93" s="17"/>
      <c r="TQ93" s="17"/>
      <c r="TR93" s="18"/>
      <c r="TS93" s="18"/>
      <c r="TT93" s="19"/>
      <c r="TU93" s="19"/>
      <c r="TV93" s="19"/>
      <c r="TW93" s="20"/>
      <c r="UA93" s="11"/>
      <c r="UB93" s="12"/>
      <c r="UC93" s="13"/>
      <c r="UD93" s="14"/>
      <c r="UE93" s="15"/>
      <c r="UF93" s="16"/>
      <c r="UG93" s="17"/>
      <c r="UH93" s="17"/>
      <c r="UI93" s="18"/>
      <c r="UJ93" s="18"/>
      <c r="UK93" s="19"/>
      <c r="UL93" s="19"/>
      <c r="UM93" s="19"/>
      <c r="UN93" s="20"/>
      <c r="UR93" s="11"/>
      <c r="US93" s="12"/>
      <c r="UT93" s="13"/>
      <c r="UU93" s="14"/>
      <c r="UV93" s="15"/>
      <c r="UW93" s="16"/>
      <c r="UX93" s="17"/>
      <c r="UY93" s="17"/>
      <c r="UZ93" s="18"/>
      <c r="VA93" s="18"/>
      <c r="VB93" s="19"/>
      <c r="VC93" s="19"/>
      <c r="VD93" s="19"/>
      <c r="VE93" s="20"/>
      <c r="VI93" s="11"/>
      <c r="VJ93" s="12"/>
      <c r="VK93" s="13"/>
      <c r="VL93" s="14"/>
      <c r="VM93" s="15"/>
      <c r="VN93" s="16"/>
      <c r="VO93" s="17"/>
      <c r="VP93" s="17"/>
      <c r="VQ93" s="18"/>
      <c r="VR93" s="18"/>
      <c r="VS93" s="19"/>
      <c r="VT93" s="19"/>
      <c r="VU93" s="19"/>
      <c r="VV93" s="20"/>
      <c r="VZ93" s="11"/>
      <c r="WA93" s="12"/>
      <c r="WB93" s="13"/>
      <c r="WC93" s="14"/>
      <c r="WD93" s="15"/>
      <c r="WE93" s="16"/>
      <c r="WF93" s="17"/>
      <c r="WG93" s="17"/>
      <c r="WH93" s="18"/>
      <c r="WI93" s="18"/>
      <c r="WJ93" s="19"/>
      <c r="WK93" s="19"/>
      <c r="WL93" s="19"/>
      <c r="WM93" s="20"/>
      <c r="WQ93" s="11"/>
      <c r="WR93" s="12"/>
      <c r="WS93" s="13"/>
      <c r="WT93" s="14"/>
      <c r="WU93" s="15"/>
      <c r="WV93" s="16"/>
      <c r="WW93" s="17"/>
      <c r="WX93" s="17"/>
      <c r="WY93" s="18"/>
      <c r="WZ93" s="18"/>
      <c r="XA93" s="19"/>
      <c r="XB93" s="19"/>
      <c r="XC93" s="19"/>
      <c r="XD93" s="20"/>
      <c r="XH93" s="11"/>
      <c r="XI93" s="12"/>
      <c r="XJ93" s="13"/>
      <c r="XK93" s="14"/>
      <c r="XL93" s="15"/>
      <c r="XM93" s="16"/>
      <c r="XN93" s="17"/>
      <c r="XO93" s="17"/>
      <c r="XP93" s="18"/>
      <c r="XQ93" s="18"/>
      <c r="XR93" s="19"/>
      <c r="XS93" s="19"/>
      <c r="XT93" s="19"/>
      <c r="XU93" s="20"/>
      <c r="XY93" s="11"/>
      <c r="XZ93" s="12"/>
      <c r="YA93" s="13"/>
      <c r="YB93" s="14"/>
      <c r="YC93" s="15"/>
      <c r="YD93" s="16"/>
      <c r="YE93" s="17"/>
      <c r="YF93" s="17"/>
      <c r="YG93" s="18"/>
      <c r="YH93" s="18"/>
      <c r="YI93" s="19"/>
      <c r="YJ93" s="19"/>
      <c r="YK93" s="19"/>
      <c r="YL93" s="20"/>
      <c r="YP93" s="11"/>
      <c r="YQ93" s="12"/>
      <c r="YR93" s="13"/>
      <c r="YS93" s="14"/>
      <c r="YT93" s="15"/>
      <c r="YU93" s="16"/>
      <c r="YV93" s="17"/>
      <c r="YW93" s="17"/>
      <c r="YX93" s="18"/>
      <c r="YY93" s="18"/>
      <c r="YZ93" s="19"/>
      <c r="ZA93" s="19"/>
      <c r="ZB93" s="19"/>
      <c r="ZC93" s="20"/>
      <c r="ZG93" s="11"/>
      <c r="ZH93" s="12"/>
      <c r="ZI93" s="13"/>
      <c r="ZJ93" s="14"/>
      <c r="ZK93" s="15"/>
      <c r="ZL93" s="16"/>
      <c r="ZM93" s="17"/>
      <c r="ZN93" s="17"/>
      <c r="ZO93" s="18"/>
      <c r="ZP93" s="18"/>
      <c r="ZQ93" s="19"/>
      <c r="ZR93" s="19"/>
      <c r="ZS93" s="19"/>
      <c r="ZT93" s="20"/>
      <c r="ZX93" s="11"/>
      <c r="ZY93" s="12"/>
      <c r="ZZ93" s="13"/>
      <c r="AAA93" s="14"/>
      <c r="AAB93" s="15"/>
      <c r="AAC93" s="16"/>
      <c r="AAD93" s="17"/>
      <c r="AAE93" s="17"/>
      <c r="AAF93" s="18"/>
      <c r="AAG93" s="18"/>
      <c r="AAH93" s="19"/>
      <c r="AAI93" s="19"/>
      <c r="AAJ93" s="19"/>
      <c r="AAK93" s="20"/>
      <c r="AAO93" s="11"/>
      <c r="AAP93" s="12"/>
      <c r="AAQ93" s="13"/>
      <c r="AAR93" s="14"/>
      <c r="AAS93" s="15"/>
      <c r="AAT93" s="16"/>
      <c r="AAU93" s="17"/>
      <c r="AAV93" s="17"/>
      <c r="AAW93" s="18"/>
      <c r="AAX93" s="18"/>
      <c r="AAY93" s="19"/>
      <c r="AAZ93" s="19"/>
      <c r="ABA93" s="19"/>
      <c r="ABB93" s="20"/>
      <c r="ABF93" s="11"/>
      <c r="ABG93" s="12"/>
      <c r="ABH93" s="13"/>
      <c r="ABI93" s="14"/>
      <c r="ABJ93" s="15"/>
      <c r="ABK93" s="16"/>
      <c r="ABL93" s="17"/>
      <c r="ABM93" s="17"/>
      <c r="ABN93" s="18"/>
      <c r="ABO93" s="18"/>
      <c r="ABP93" s="19"/>
      <c r="ABQ93" s="19"/>
      <c r="ABR93" s="19"/>
      <c r="ABS93" s="20"/>
      <c r="ABW93" s="11"/>
      <c r="ABX93" s="12"/>
      <c r="ABY93" s="13"/>
      <c r="ABZ93" s="14"/>
      <c r="ACA93" s="15"/>
      <c r="ACB93" s="16"/>
      <c r="ACC93" s="17"/>
      <c r="ACD93" s="17"/>
      <c r="ACE93" s="18"/>
      <c r="ACF93" s="18"/>
      <c r="ACG93" s="19"/>
      <c r="ACH93" s="19"/>
      <c r="ACI93" s="19"/>
      <c r="ACJ93" s="20"/>
      <c r="ACN93" s="11"/>
      <c r="ACO93" s="12"/>
      <c r="ACP93" s="13"/>
      <c r="ACQ93" s="14"/>
      <c r="ACR93" s="15"/>
      <c r="ACS93" s="16"/>
      <c r="ACT93" s="17"/>
      <c r="ACU93" s="17"/>
      <c r="ACV93" s="18"/>
      <c r="ACW93" s="18"/>
      <c r="ACX93" s="19"/>
      <c r="ACY93" s="19"/>
      <c r="ACZ93" s="19"/>
      <c r="ADA93" s="20"/>
      <c r="ADE93" s="11"/>
      <c r="ADF93" s="12"/>
      <c r="ADG93" s="13"/>
      <c r="ADH93" s="14"/>
      <c r="ADI93" s="15"/>
      <c r="ADJ93" s="16"/>
      <c r="ADK93" s="17"/>
      <c r="ADL93" s="17"/>
      <c r="ADM93" s="18"/>
      <c r="ADN93" s="18"/>
      <c r="ADO93" s="19"/>
      <c r="ADP93" s="19"/>
      <c r="ADQ93" s="19"/>
      <c r="ADR93" s="20"/>
      <c r="ADV93" s="11"/>
      <c r="ADW93" s="12"/>
      <c r="ADX93" s="13"/>
      <c r="ADY93" s="14"/>
      <c r="ADZ93" s="15"/>
      <c r="AEA93" s="16"/>
      <c r="AEB93" s="17"/>
      <c r="AEC93" s="17"/>
      <c r="AED93" s="18"/>
      <c r="AEE93" s="18"/>
      <c r="AEF93" s="19"/>
      <c r="AEG93" s="19"/>
      <c r="AEH93" s="19"/>
      <c r="AEI93" s="20"/>
      <c r="AEM93" s="11"/>
      <c r="AEN93" s="12"/>
      <c r="AEO93" s="13"/>
      <c r="AEP93" s="14"/>
      <c r="AEQ93" s="15"/>
      <c r="AER93" s="16"/>
      <c r="AES93" s="17"/>
      <c r="AET93" s="17"/>
      <c r="AEU93" s="18"/>
      <c r="AEV93" s="18"/>
      <c r="AEW93" s="19"/>
      <c r="AEX93" s="19"/>
      <c r="AEY93" s="19"/>
      <c r="AEZ93" s="20"/>
      <c r="AFD93" s="11"/>
      <c r="AFE93" s="12"/>
      <c r="AFF93" s="13"/>
      <c r="AFG93" s="14"/>
      <c r="AFH93" s="15"/>
      <c r="AFI93" s="16"/>
      <c r="AFJ93" s="17"/>
      <c r="AFK93" s="17"/>
      <c r="AFL93" s="18"/>
      <c r="AFM93" s="18"/>
      <c r="AFN93" s="19"/>
      <c r="AFO93" s="19"/>
      <c r="AFP93" s="19"/>
      <c r="AFQ93" s="20"/>
      <c r="AFU93" s="11"/>
      <c r="AFV93" s="12"/>
      <c r="AFW93" s="13"/>
      <c r="AFX93" s="14"/>
      <c r="AFY93" s="15"/>
      <c r="AFZ93" s="16"/>
      <c r="AGA93" s="17"/>
      <c r="AGB93" s="17"/>
      <c r="AGC93" s="18"/>
      <c r="AGD93" s="18"/>
      <c r="AGE93" s="19"/>
      <c r="AGF93" s="19"/>
      <c r="AGG93" s="19"/>
      <c r="AGH93" s="20"/>
      <c r="AGL93" s="11"/>
      <c r="AGM93" s="12"/>
      <c r="AGN93" s="13"/>
      <c r="AGO93" s="14"/>
      <c r="AGP93" s="15"/>
      <c r="AGQ93" s="16"/>
      <c r="AGR93" s="17"/>
      <c r="AGS93" s="17"/>
      <c r="AGT93" s="18"/>
      <c r="AGU93" s="18"/>
      <c r="AGV93" s="19"/>
      <c r="AGW93" s="19"/>
      <c r="AGX93" s="19"/>
      <c r="AGY93" s="20"/>
      <c r="AHC93" s="11"/>
      <c r="AHD93" s="12"/>
      <c r="AHE93" s="13"/>
      <c r="AHF93" s="14"/>
      <c r="AHG93" s="15"/>
      <c r="AHH93" s="16"/>
      <c r="AHI93" s="17"/>
      <c r="AHJ93" s="17"/>
      <c r="AHK93" s="18"/>
      <c r="AHL93" s="18"/>
      <c r="AHM93" s="19"/>
      <c r="AHN93" s="19"/>
      <c r="AHO93" s="19"/>
      <c r="AHP93" s="20"/>
      <c r="AHT93" s="11"/>
      <c r="AHU93" s="12"/>
      <c r="AHV93" s="13"/>
      <c r="AHW93" s="14"/>
      <c r="AHX93" s="15"/>
      <c r="AHY93" s="16"/>
      <c r="AHZ93" s="17"/>
      <c r="AIA93" s="17"/>
      <c r="AIB93" s="18"/>
      <c r="AIC93" s="18"/>
      <c r="AID93" s="19"/>
      <c r="AIE93" s="19"/>
      <c r="AIF93" s="19"/>
      <c r="AIG93" s="20"/>
      <c r="AIK93" s="11"/>
      <c r="AIL93" s="12"/>
      <c r="AIM93" s="13"/>
      <c r="AIN93" s="14"/>
      <c r="AIO93" s="15"/>
      <c r="AIP93" s="16"/>
      <c r="AIQ93" s="17"/>
      <c r="AIR93" s="17"/>
      <c r="AIS93" s="18"/>
      <c r="AIT93" s="18"/>
      <c r="AIU93" s="19"/>
      <c r="AIV93" s="19"/>
      <c r="AIW93" s="19"/>
      <c r="AIX93" s="20"/>
      <c r="AJB93" s="11"/>
      <c r="AJC93" s="12"/>
      <c r="AJD93" s="13"/>
      <c r="AJE93" s="14"/>
      <c r="AJF93" s="15"/>
      <c r="AJG93" s="16"/>
      <c r="AJH93" s="17"/>
      <c r="AJI93" s="17"/>
      <c r="AJJ93" s="18"/>
      <c r="AJK93" s="18"/>
      <c r="AJL93" s="19"/>
      <c r="AJM93" s="19"/>
      <c r="AJN93" s="19"/>
      <c r="AJO93" s="20"/>
      <c r="AJS93" s="11"/>
      <c r="AJT93" s="12"/>
      <c r="AJU93" s="13"/>
      <c r="AJV93" s="14"/>
      <c r="AJW93" s="15"/>
      <c r="AJX93" s="16"/>
      <c r="AJY93" s="17"/>
      <c r="AJZ93" s="17"/>
      <c r="AKA93" s="18"/>
      <c r="AKB93" s="18"/>
      <c r="AKC93" s="19"/>
      <c r="AKD93" s="19"/>
      <c r="AKE93" s="19"/>
      <c r="AKF93" s="20"/>
      <c r="AKJ93" s="11"/>
      <c r="AKK93" s="12"/>
      <c r="AKL93" s="13"/>
      <c r="AKM93" s="14"/>
      <c r="AKN93" s="15"/>
      <c r="AKO93" s="16"/>
      <c r="AKP93" s="17"/>
      <c r="AKQ93" s="17"/>
      <c r="AKR93" s="18"/>
      <c r="AKS93" s="18"/>
      <c r="AKT93" s="19"/>
      <c r="AKU93" s="19"/>
      <c r="AKV93" s="19"/>
      <c r="AKW93" s="20"/>
      <c r="ALA93" s="11"/>
      <c r="ALB93" s="12"/>
      <c r="ALC93" s="13"/>
      <c r="ALD93" s="14"/>
      <c r="ALE93" s="15"/>
      <c r="ALF93" s="16"/>
      <c r="ALG93" s="17"/>
      <c r="ALH93" s="17"/>
      <c r="ALI93" s="18"/>
      <c r="ALJ93" s="18"/>
      <c r="ALK93" s="19"/>
      <c r="ALL93" s="19"/>
      <c r="ALM93" s="19"/>
      <c r="ALN93" s="20"/>
      <c r="ALR93" s="11"/>
      <c r="ALS93" s="12"/>
      <c r="ALT93" s="13"/>
      <c r="ALU93" s="14"/>
      <c r="ALV93" s="15"/>
      <c r="ALW93" s="16"/>
      <c r="ALX93" s="17"/>
      <c r="ALY93" s="17"/>
      <c r="ALZ93" s="18"/>
      <c r="AMA93" s="18"/>
      <c r="AMB93" s="19"/>
      <c r="AMC93" s="19"/>
      <c r="AMD93" s="19"/>
      <c r="AME93" s="20"/>
      <c r="AMI93" s="11"/>
      <c r="AMJ93" s="12"/>
      <c r="AMK93" s="13"/>
      <c r="AML93" s="14"/>
      <c r="AMM93" s="15"/>
      <c r="AMN93" s="16"/>
      <c r="AMO93" s="17"/>
      <c r="AMP93" s="17"/>
      <c r="AMQ93" s="18"/>
      <c r="AMR93" s="18"/>
      <c r="AMS93" s="19"/>
      <c r="AMT93" s="19"/>
      <c r="AMU93" s="19"/>
      <c r="AMV93" s="20"/>
      <c r="AMZ93" s="11"/>
      <c r="ANA93" s="12"/>
      <c r="ANB93" s="13"/>
      <c r="ANC93" s="14"/>
      <c r="AND93" s="15"/>
      <c r="ANE93" s="16"/>
      <c r="ANF93" s="17"/>
      <c r="ANG93" s="17"/>
      <c r="ANH93" s="18"/>
      <c r="ANI93" s="18"/>
      <c r="ANJ93" s="19"/>
      <c r="ANK93" s="19"/>
      <c r="ANL93" s="19"/>
      <c r="ANM93" s="20"/>
      <c r="ANQ93" s="11"/>
      <c r="ANR93" s="12"/>
      <c r="ANS93" s="13"/>
      <c r="ANT93" s="14"/>
      <c r="ANU93" s="15"/>
      <c r="ANV93" s="16"/>
      <c r="ANW93" s="17"/>
      <c r="ANX93" s="17"/>
      <c r="ANY93" s="18"/>
      <c r="ANZ93" s="18"/>
      <c r="AOA93" s="19"/>
      <c r="AOB93" s="19"/>
      <c r="AOC93" s="19"/>
      <c r="AOD93" s="20"/>
      <c r="AOH93" s="11"/>
      <c r="AOI93" s="12"/>
      <c r="AOJ93" s="13"/>
      <c r="AOK93" s="14"/>
      <c r="AOL93" s="15"/>
      <c r="AOM93" s="16"/>
      <c r="AON93" s="17"/>
      <c r="AOO93" s="17"/>
      <c r="AOP93" s="18"/>
      <c r="AOQ93" s="18"/>
      <c r="AOR93" s="19"/>
      <c r="AOS93" s="19"/>
      <c r="AOT93" s="19"/>
      <c r="AOU93" s="20"/>
      <c r="AOY93" s="11"/>
      <c r="AOZ93" s="12"/>
      <c r="APA93" s="13"/>
      <c r="APB93" s="14"/>
      <c r="APC93" s="15"/>
      <c r="APD93" s="16"/>
      <c r="APE93" s="17"/>
      <c r="APF93" s="17"/>
      <c r="APG93" s="18"/>
      <c r="APH93" s="18"/>
      <c r="API93" s="19"/>
      <c r="APJ93" s="19"/>
      <c r="APK93" s="19"/>
      <c r="APL93" s="20"/>
      <c r="APP93" s="11"/>
      <c r="APQ93" s="12"/>
      <c r="APR93" s="13"/>
      <c r="APS93" s="14"/>
      <c r="APT93" s="15"/>
      <c r="APU93" s="16"/>
      <c r="APV93" s="17"/>
      <c r="APW93" s="17"/>
      <c r="APX93" s="18"/>
      <c r="APY93" s="18"/>
      <c r="APZ93" s="19"/>
      <c r="AQA93" s="19"/>
      <c r="AQB93" s="19"/>
      <c r="AQC93" s="20"/>
      <c r="AQG93" s="11"/>
      <c r="AQH93" s="12"/>
      <c r="AQI93" s="13"/>
      <c r="AQJ93" s="14"/>
      <c r="AQK93" s="15"/>
      <c r="AQL93" s="16"/>
      <c r="AQM93" s="17"/>
      <c r="AQN93" s="17"/>
      <c r="AQO93" s="18"/>
      <c r="AQP93" s="18"/>
      <c r="AQQ93" s="19"/>
      <c r="AQR93" s="19"/>
      <c r="AQS93" s="19"/>
      <c r="AQT93" s="20"/>
      <c r="AQX93" s="11"/>
      <c r="AQY93" s="12"/>
      <c r="AQZ93" s="13"/>
      <c r="ARA93" s="14"/>
      <c r="ARB93" s="15"/>
      <c r="ARC93" s="16"/>
      <c r="ARD93" s="17"/>
      <c r="ARE93" s="17"/>
      <c r="ARF93" s="18"/>
      <c r="ARG93" s="18"/>
      <c r="ARH93" s="19"/>
      <c r="ARI93" s="19"/>
      <c r="ARJ93" s="19"/>
      <c r="ARK93" s="20"/>
      <c r="ARO93" s="11"/>
      <c r="ARP93" s="12"/>
      <c r="ARQ93" s="13"/>
      <c r="ARR93" s="14"/>
      <c r="ARS93" s="15"/>
      <c r="ART93" s="16"/>
      <c r="ARU93" s="17"/>
      <c r="ARV93" s="17"/>
      <c r="ARW93" s="18"/>
      <c r="ARX93" s="18"/>
      <c r="ARY93" s="19"/>
      <c r="ARZ93" s="19"/>
      <c r="ASA93" s="19"/>
      <c r="ASB93" s="20"/>
      <c r="ASF93" s="11"/>
      <c r="ASG93" s="12"/>
      <c r="ASH93" s="13"/>
      <c r="ASI93" s="14"/>
      <c r="ASJ93" s="15"/>
      <c r="ASK93" s="16"/>
      <c r="ASL93" s="17"/>
      <c r="ASM93" s="17"/>
      <c r="ASN93" s="18"/>
      <c r="ASO93" s="18"/>
      <c r="ASP93" s="19"/>
      <c r="ASQ93" s="19"/>
      <c r="ASR93" s="19"/>
      <c r="ASS93" s="20"/>
      <c r="ASW93" s="11"/>
      <c r="ASX93" s="12"/>
      <c r="ASY93" s="13"/>
      <c r="ASZ93" s="14"/>
      <c r="ATA93" s="15"/>
      <c r="ATB93" s="16"/>
      <c r="ATC93" s="17"/>
      <c r="ATD93" s="17"/>
      <c r="ATE93" s="18"/>
      <c r="ATF93" s="18"/>
      <c r="ATG93" s="19"/>
      <c r="ATH93" s="19"/>
      <c r="ATI93" s="19"/>
      <c r="ATJ93" s="20"/>
      <c r="ATN93" s="11"/>
      <c r="ATO93" s="12"/>
      <c r="ATP93" s="13"/>
      <c r="ATQ93" s="14"/>
      <c r="ATR93" s="15"/>
      <c r="ATS93" s="16"/>
      <c r="ATT93" s="17"/>
      <c r="ATU93" s="17"/>
      <c r="ATV93" s="18"/>
      <c r="ATW93" s="18"/>
      <c r="ATX93" s="19"/>
      <c r="ATY93" s="19"/>
      <c r="ATZ93" s="19"/>
      <c r="AUA93" s="20"/>
      <c r="AUE93" s="11"/>
      <c r="AUF93" s="12"/>
      <c r="AUG93" s="13"/>
      <c r="AUH93" s="14"/>
      <c r="AUI93" s="15"/>
      <c r="AUJ93" s="16"/>
      <c r="AUK93" s="17"/>
      <c r="AUL93" s="17"/>
      <c r="AUM93" s="18"/>
      <c r="AUN93" s="18"/>
      <c r="AUO93" s="19"/>
      <c r="AUP93" s="19"/>
      <c r="AUQ93" s="19"/>
      <c r="AUR93" s="20"/>
      <c r="AUV93" s="11"/>
      <c r="AUW93" s="12"/>
      <c r="AUX93" s="13"/>
      <c r="AUY93" s="14"/>
      <c r="AUZ93" s="15"/>
      <c r="AVA93" s="16"/>
      <c r="AVB93" s="17"/>
      <c r="AVC93" s="17"/>
      <c r="AVD93" s="18"/>
      <c r="AVE93" s="18"/>
      <c r="AVF93" s="19"/>
      <c r="AVG93" s="19"/>
      <c r="AVH93" s="19"/>
      <c r="AVI93" s="20"/>
      <c r="AVM93" s="11"/>
      <c r="AVN93" s="12"/>
      <c r="AVO93" s="13"/>
      <c r="AVP93" s="14"/>
      <c r="AVQ93" s="15"/>
      <c r="AVR93" s="16"/>
      <c r="AVS93" s="17"/>
      <c r="AVT93" s="17"/>
      <c r="AVU93" s="18"/>
      <c r="AVV93" s="18"/>
      <c r="AVW93" s="19"/>
      <c r="AVX93" s="19"/>
      <c r="AVY93" s="19"/>
      <c r="AVZ93" s="20"/>
      <c r="AWD93" s="11"/>
      <c r="AWE93" s="12"/>
      <c r="AWF93" s="13"/>
      <c r="AWG93" s="14"/>
      <c r="AWH93" s="15"/>
      <c r="AWI93" s="16"/>
      <c r="AWJ93" s="17"/>
      <c r="AWK93" s="17"/>
      <c r="AWL93" s="18"/>
      <c r="AWM93" s="18"/>
      <c r="AWN93" s="19"/>
      <c r="AWO93" s="19"/>
      <c r="AWP93" s="19"/>
      <c r="AWQ93" s="20"/>
      <c r="AWU93" s="11"/>
      <c r="AWV93" s="12"/>
      <c r="AWW93" s="13"/>
      <c r="AWX93" s="14"/>
      <c r="AWY93" s="15"/>
      <c r="AWZ93" s="16"/>
      <c r="AXA93" s="17"/>
      <c r="AXB93" s="17"/>
      <c r="AXC93" s="18"/>
      <c r="AXD93" s="18"/>
      <c r="AXE93" s="19"/>
      <c r="AXF93" s="19"/>
      <c r="AXG93" s="19"/>
      <c r="AXH93" s="20"/>
      <c r="AXL93" s="11"/>
      <c r="AXM93" s="12"/>
      <c r="AXN93" s="13"/>
      <c r="AXO93" s="14"/>
      <c r="AXP93" s="15"/>
      <c r="AXQ93" s="16"/>
      <c r="AXR93" s="17"/>
      <c r="AXS93" s="17"/>
      <c r="AXT93" s="18"/>
      <c r="AXU93" s="18"/>
      <c r="AXV93" s="19"/>
      <c r="AXW93" s="19"/>
      <c r="AXX93" s="19"/>
      <c r="AXY93" s="20"/>
      <c r="AYC93" s="11"/>
      <c r="AYD93" s="12"/>
      <c r="AYE93" s="13"/>
      <c r="AYF93" s="14"/>
      <c r="AYG93" s="15"/>
      <c r="AYH93" s="16"/>
      <c r="AYI93" s="17"/>
      <c r="AYJ93" s="17"/>
      <c r="AYK93" s="18"/>
      <c r="AYL93" s="18"/>
      <c r="AYM93" s="19"/>
      <c r="AYN93" s="19"/>
      <c r="AYO93" s="19"/>
      <c r="AYP93" s="20"/>
      <c r="AYT93" s="11"/>
      <c r="AYU93" s="12"/>
      <c r="AYV93" s="13"/>
      <c r="AYW93" s="14"/>
      <c r="AYX93" s="15"/>
      <c r="AYY93" s="16"/>
      <c r="AYZ93" s="17"/>
      <c r="AZA93" s="17"/>
      <c r="AZB93" s="18"/>
      <c r="AZC93" s="18"/>
      <c r="AZD93" s="19"/>
      <c r="AZE93" s="19"/>
      <c r="AZF93" s="19"/>
      <c r="AZG93" s="20"/>
      <c r="AZK93" s="11"/>
      <c r="AZL93" s="12"/>
      <c r="AZM93" s="13"/>
      <c r="AZN93" s="14"/>
      <c r="AZO93" s="15"/>
      <c r="AZP93" s="16"/>
      <c r="AZQ93" s="17"/>
      <c r="AZR93" s="17"/>
      <c r="AZS93" s="18"/>
      <c r="AZT93" s="18"/>
      <c r="AZU93" s="19"/>
      <c r="AZV93" s="19"/>
      <c r="AZW93" s="19"/>
      <c r="AZX93" s="20"/>
      <c r="BAB93" s="11"/>
      <c r="BAC93" s="12"/>
      <c r="BAD93" s="13"/>
      <c r="BAE93" s="14"/>
      <c r="BAF93" s="15"/>
      <c r="BAG93" s="16"/>
      <c r="BAH93" s="17"/>
      <c r="BAI93" s="17"/>
      <c r="BAJ93" s="18"/>
      <c r="BAK93" s="18"/>
      <c r="BAL93" s="19"/>
      <c r="BAM93" s="19"/>
      <c r="BAN93" s="19"/>
      <c r="BAO93" s="20"/>
      <c r="BAS93" s="11"/>
      <c r="BAT93" s="12"/>
      <c r="BAU93" s="13"/>
      <c r="BAV93" s="14"/>
      <c r="BAW93" s="15"/>
      <c r="BAX93" s="16"/>
      <c r="BAY93" s="17"/>
      <c r="BAZ93" s="17"/>
      <c r="BBA93" s="18"/>
      <c r="BBB93" s="18"/>
      <c r="BBC93" s="19"/>
      <c r="BBD93" s="19"/>
      <c r="BBE93" s="19"/>
      <c r="BBF93" s="20"/>
      <c r="BBJ93" s="11"/>
      <c r="BBK93" s="12"/>
      <c r="BBL93" s="13"/>
      <c r="BBM93" s="14"/>
      <c r="BBN93" s="15"/>
      <c r="BBO93" s="16"/>
      <c r="BBP93" s="17"/>
      <c r="BBQ93" s="17"/>
      <c r="BBR93" s="18"/>
      <c r="BBS93" s="18"/>
      <c r="BBT93" s="19"/>
      <c r="BBU93" s="19"/>
      <c r="BBV93" s="19"/>
      <c r="BBW93" s="20"/>
      <c r="BCA93" s="11"/>
      <c r="BCB93" s="12"/>
      <c r="BCC93" s="13"/>
      <c r="BCD93" s="14"/>
      <c r="BCE93" s="15"/>
      <c r="BCF93" s="16"/>
      <c r="BCG93" s="17"/>
      <c r="BCH93" s="17"/>
      <c r="BCI93" s="18"/>
      <c r="BCJ93" s="18"/>
      <c r="BCK93" s="19"/>
      <c r="BCL93" s="19"/>
      <c r="BCM93" s="19"/>
      <c r="BCN93" s="20"/>
      <c r="BCR93" s="11"/>
      <c r="BCS93" s="12"/>
      <c r="BCT93" s="13"/>
      <c r="BCU93" s="14"/>
      <c r="BCV93" s="15"/>
      <c r="BCW93" s="16"/>
      <c r="BCX93" s="17"/>
      <c r="BCY93" s="17"/>
      <c r="BCZ93" s="18"/>
      <c r="BDA93" s="18"/>
      <c r="BDB93" s="19"/>
      <c r="BDC93" s="19"/>
      <c r="BDD93" s="19"/>
      <c r="BDE93" s="20"/>
      <c r="BDI93" s="11"/>
      <c r="BDJ93" s="12"/>
      <c r="BDK93" s="13"/>
      <c r="BDL93" s="14"/>
      <c r="BDM93" s="15"/>
      <c r="BDN93" s="16"/>
      <c r="BDO93" s="17"/>
      <c r="BDP93" s="17"/>
      <c r="BDQ93" s="18"/>
      <c r="BDR93" s="18"/>
      <c r="BDS93" s="19"/>
      <c r="BDT93" s="19"/>
      <c r="BDU93" s="19"/>
      <c r="BDV93" s="20"/>
      <c r="BDZ93" s="11"/>
      <c r="BEA93" s="12"/>
      <c r="BEB93" s="13"/>
      <c r="BEC93" s="14"/>
      <c r="BED93" s="15"/>
      <c r="BEE93" s="16"/>
      <c r="BEF93" s="17"/>
      <c r="BEG93" s="17"/>
      <c r="BEH93" s="18"/>
      <c r="BEI93" s="18"/>
      <c r="BEJ93" s="19"/>
      <c r="BEK93" s="19"/>
      <c r="BEL93" s="19"/>
      <c r="BEM93" s="20"/>
      <c r="BEQ93" s="11"/>
      <c r="BER93" s="12"/>
      <c r="BES93" s="13"/>
      <c r="BET93" s="14"/>
      <c r="BEU93" s="15"/>
      <c r="BEV93" s="16"/>
      <c r="BEW93" s="17"/>
      <c r="BEX93" s="17"/>
      <c r="BEY93" s="18"/>
      <c r="BEZ93" s="18"/>
      <c r="BFA93" s="19"/>
      <c r="BFB93" s="19"/>
      <c r="BFC93" s="19"/>
      <c r="BFD93" s="20"/>
      <c r="BFH93" s="11"/>
      <c r="BFI93" s="12"/>
      <c r="BFJ93" s="13"/>
      <c r="BFK93" s="14"/>
      <c r="BFL93" s="15"/>
      <c r="BFM93" s="16"/>
      <c r="BFN93" s="17"/>
      <c r="BFO93" s="17"/>
      <c r="BFP93" s="18"/>
      <c r="BFQ93" s="18"/>
      <c r="BFR93" s="19"/>
      <c r="BFS93" s="19"/>
      <c r="BFT93" s="19"/>
      <c r="BFU93" s="20"/>
      <c r="BFY93" s="11"/>
      <c r="BFZ93" s="12"/>
      <c r="BGA93" s="13"/>
      <c r="BGB93" s="14"/>
      <c r="BGC93" s="15"/>
      <c r="BGD93" s="16"/>
      <c r="BGE93" s="17"/>
      <c r="BGF93" s="17"/>
      <c r="BGG93" s="18"/>
      <c r="BGH93" s="18"/>
      <c r="BGI93" s="19"/>
      <c r="BGJ93" s="19"/>
      <c r="BGK93" s="19"/>
      <c r="BGL93" s="20"/>
      <c r="BGP93" s="11"/>
      <c r="BGQ93" s="12"/>
      <c r="BGR93" s="13"/>
      <c r="BGS93" s="14"/>
      <c r="BGT93" s="15"/>
      <c r="BGU93" s="16"/>
      <c r="BGV93" s="17"/>
      <c r="BGW93" s="17"/>
      <c r="BGX93" s="18"/>
      <c r="BGY93" s="18"/>
      <c r="BGZ93" s="19"/>
      <c r="BHA93" s="19"/>
      <c r="BHB93" s="19"/>
      <c r="BHC93" s="20"/>
      <c r="BHG93" s="11"/>
      <c r="BHH93" s="12"/>
      <c r="BHI93" s="13"/>
      <c r="BHJ93" s="14"/>
      <c r="BHK93" s="15"/>
      <c r="BHL93" s="16"/>
      <c r="BHM93" s="17"/>
      <c r="BHN93" s="17"/>
      <c r="BHO93" s="18"/>
      <c r="BHP93" s="18"/>
      <c r="BHQ93" s="19"/>
      <c r="BHR93" s="19"/>
      <c r="BHS93" s="19"/>
      <c r="BHT93" s="20"/>
      <c r="BHX93" s="11"/>
      <c r="BHY93" s="12"/>
      <c r="BHZ93" s="13"/>
      <c r="BIA93" s="14"/>
      <c r="BIB93" s="15"/>
      <c r="BIC93" s="16"/>
      <c r="BID93" s="17"/>
      <c r="BIE93" s="17"/>
      <c r="BIF93" s="18"/>
      <c r="BIG93" s="18"/>
      <c r="BIH93" s="19"/>
      <c r="BII93" s="19"/>
      <c r="BIJ93" s="19"/>
      <c r="BIK93" s="20"/>
      <c r="BIO93" s="11"/>
      <c r="BIP93" s="12"/>
      <c r="BIQ93" s="13"/>
      <c r="BIR93" s="14"/>
      <c r="BIS93" s="15"/>
      <c r="BIT93" s="16"/>
      <c r="BIU93" s="17"/>
      <c r="BIV93" s="17"/>
      <c r="BIW93" s="18"/>
      <c r="BIX93" s="18"/>
      <c r="BIY93" s="19"/>
      <c r="BIZ93" s="19"/>
      <c r="BJA93" s="19"/>
      <c r="BJB93" s="20"/>
      <c r="BJF93" s="11"/>
      <c r="BJG93" s="12"/>
      <c r="BJH93" s="13"/>
      <c r="BJI93" s="14"/>
      <c r="BJJ93" s="15"/>
      <c r="BJK93" s="16"/>
      <c r="BJL93" s="17"/>
      <c r="BJM93" s="17"/>
      <c r="BJN93" s="18"/>
      <c r="BJO93" s="18"/>
      <c r="BJP93" s="19"/>
      <c r="BJQ93" s="19"/>
      <c r="BJR93" s="19"/>
      <c r="BJS93" s="20"/>
      <c r="BJW93" s="11"/>
      <c r="BJX93" s="12"/>
      <c r="BJY93" s="13"/>
      <c r="BJZ93" s="14"/>
      <c r="BKA93" s="15"/>
      <c r="BKB93" s="16"/>
      <c r="BKC93" s="17"/>
      <c r="BKD93" s="17"/>
      <c r="BKE93" s="18"/>
      <c r="BKF93" s="18"/>
      <c r="BKG93" s="19"/>
      <c r="BKH93" s="19"/>
      <c r="BKI93" s="19"/>
      <c r="BKJ93" s="20"/>
      <c r="BKN93" s="11"/>
      <c r="BKO93" s="12"/>
      <c r="BKP93" s="13"/>
      <c r="BKQ93" s="14"/>
      <c r="BKR93" s="15"/>
      <c r="BKS93" s="16"/>
      <c r="BKT93" s="17"/>
      <c r="BKU93" s="17"/>
      <c r="BKV93" s="18"/>
      <c r="BKW93" s="18"/>
      <c r="BKX93" s="19"/>
      <c r="BKY93" s="19"/>
      <c r="BKZ93" s="19"/>
      <c r="BLA93" s="20"/>
      <c r="BLE93" s="11"/>
      <c r="BLF93" s="12"/>
      <c r="BLG93" s="13"/>
      <c r="BLH93" s="14"/>
      <c r="BLI93" s="15"/>
      <c r="BLJ93" s="16"/>
      <c r="BLK93" s="17"/>
      <c r="BLL93" s="17"/>
      <c r="BLM93" s="18"/>
      <c r="BLN93" s="18"/>
      <c r="BLO93" s="19"/>
      <c r="BLP93" s="19"/>
      <c r="BLQ93" s="19"/>
      <c r="BLR93" s="20"/>
      <c r="BLV93" s="11"/>
      <c r="BLW93" s="12"/>
      <c r="BLX93" s="13"/>
      <c r="BLY93" s="14"/>
      <c r="BLZ93" s="15"/>
      <c r="BMA93" s="16"/>
      <c r="BMB93" s="17"/>
      <c r="BMC93" s="17"/>
      <c r="BMD93" s="18"/>
      <c r="BME93" s="18"/>
      <c r="BMF93" s="19"/>
      <c r="BMG93" s="19"/>
      <c r="BMH93" s="19"/>
      <c r="BMI93" s="20"/>
      <c r="BMM93" s="11"/>
      <c r="BMN93" s="12"/>
      <c r="BMO93" s="13"/>
      <c r="BMP93" s="14"/>
      <c r="BMQ93" s="15"/>
      <c r="BMR93" s="16"/>
      <c r="BMS93" s="17"/>
      <c r="BMT93" s="17"/>
      <c r="BMU93" s="18"/>
      <c r="BMV93" s="18"/>
      <c r="BMW93" s="19"/>
      <c r="BMX93" s="19"/>
      <c r="BMY93" s="19"/>
      <c r="BMZ93" s="20"/>
      <c r="BND93" s="11"/>
      <c r="BNE93" s="12"/>
      <c r="BNF93" s="13"/>
      <c r="BNG93" s="14"/>
      <c r="BNH93" s="15"/>
      <c r="BNI93" s="16"/>
      <c r="BNJ93" s="17"/>
      <c r="BNK93" s="17"/>
      <c r="BNL93" s="18"/>
      <c r="BNM93" s="18"/>
      <c r="BNN93" s="19"/>
      <c r="BNO93" s="19"/>
      <c r="BNP93" s="19"/>
      <c r="BNQ93" s="20"/>
      <c r="BNU93" s="11"/>
      <c r="BNV93" s="12"/>
      <c r="BNW93" s="13"/>
      <c r="BNX93" s="14"/>
      <c r="BNY93" s="15"/>
      <c r="BNZ93" s="16"/>
      <c r="BOA93" s="17"/>
      <c r="BOB93" s="17"/>
      <c r="BOC93" s="18"/>
      <c r="BOD93" s="18"/>
      <c r="BOE93" s="19"/>
      <c r="BOF93" s="19"/>
      <c r="BOG93" s="19"/>
      <c r="BOH93" s="20"/>
      <c r="BOL93" s="11"/>
      <c r="BOM93" s="12"/>
      <c r="BON93" s="13"/>
      <c r="BOO93" s="14"/>
      <c r="BOP93" s="15"/>
      <c r="BOQ93" s="16"/>
      <c r="BOR93" s="17"/>
      <c r="BOS93" s="17"/>
      <c r="BOT93" s="18"/>
      <c r="BOU93" s="18"/>
      <c r="BOV93" s="19"/>
      <c r="BOW93" s="19"/>
      <c r="BOX93" s="19"/>
      <c r="BOY93" s="20"/>
      <c r="BPC93" s="11"/>
      <c r="BPD93" s="12"/>
      <c r="BPE93" s="13"/>
      <c r="BPF93" s="14"/>
      <c r="BPG93" s="15"/>
      <c r="BPH93" s="16"/>
      <c r="BPI93" s="17"/>
      <c r="BPJ93" s="17"/>
      <c r="BPK93" s="18"/>
      <c r="BPL93" s="18"/>
      <c r="BPM93" s="19"/>
      <c r="BPN93" s="19"/>
      <c r="BPO93" s="19"/>
      <c r="BPP93" s="20"/>
      <c r="BPT93" s="11"/>
      <c r="BPU93" s="12"/>
      <c r="BPV93" s="13"/>
      <c r="BPW93" s="14"/>
      <c r="BPX93" s="15"/>
      <c r="BPY93" s="16"/>
      <c r="BPZ93" s="17"/>
      <c r="BQA93" s="17"/>
      <c r="BQB93" s="18"/>
      <c r="BQC93" s="18"/>
      <c r="BQD93" s="19"/>
      <c r="BQE93" s="19"/>
      <c r="BQF93" s="19"/>
      <c r="BQG93" s="20"/>
      <c r="BQK93" s="11"/>
      <c r="BQL93" s="12"/>
      <c r="BQM93" s="13"/>
      <c r="BQN93" s="14"/>
      <c r="BQO93" s="15"/>
      <c r="BQP93" s="16"/>
      <c r="BQQ93" s="17"/>
      <c r="BQR93" s="17"/>
      <c r="BQS93" s="18"/>
      <c r="BQT93" s="18"/>
      <c r="BQU93" s="19"/>
      <c r="BQV93" s="19"/>
      <c r="BQW93" s="19"/>
      <c r="BQX93" s="20"/>
      <c r="BRB93" s="11"/>
      <c r="BRC93" s="12"/>
      <c r="BRD93" s="13"/>
      <c r="BRE93" s="14"/>
      <c r="BRF93" s="15"/>
      <c r="BRG93" s="16"/>
      <c r="BRH93" s="17"/>
      <c r="BRI93" s="17"/>
      <c r="BRJ93" s="18"/>
      <c r="BRK93" s="18"/>
      <c r="BRL93" s="19"/>
      <c r="BRM93" s="19"/>
      <c r="BRN93" s="19"/>
      <c r="BRO93" s="20"/>
      <c r="BRS93" s="11"/>
      <c r="BRT93" s="12"/>
      <c r="BRU93" s="13"/>
      <c r="BRV93" s="14"/>
      <c r="BRW93" s="15"/>
      <c r="BRX93" s="16"/>
      <c r="BRY93" s="17"/>
      <c r="BRZ93" s="17"/>
      <c r="BSA93" s="18"/>
      <c r="BSB93" s="18"/>
      <c r="BSC93" s="19"/>
      <c r="BSD93" s="19"/>
      <c r="BSE93" s="19"/>
      <c r="BSF93" s="20"/>
      <c r="BSJ93" s="11"/>
      <c r="BSK93" s="12"/>
      <c r="BSL93" s="13"/>
      <c r="BSM93" s="14"/>
      <c r="BSN93" s="15"/>
      <c r="BSO93" s="16"/>
      <c r="BSP93" s="17"/>
      <c r="BSQ93" s="17"/>
      <c r="BSR93" s="18"/>
      <c r="BSS93" s="18"/>
      <c r="BST93" s="19"/>
      <c r="BSU93" s="19"/>
      <c r="BSV93" s="19"/>
      <c r="BSW93" s="20"/>
      <c r="BTA93" s="11"/>
      <c r="BTB93" s="12"/>
      <c r="BTC93" s="13"/>
      <c r="BTD93" s="14"/>
      <c r="BTE93" s="15"/>
      <c r="BTF93" s="16"/>
      <c r="BTG93" s="17"/>
      <c r="BTH93" s="17"/>
      <c r="BTI93" s="18"/>
      <c r="BTJ93" s="18"/>
      <c r="BTK93" s="19"/>
      <c r="BTL93" s="19"/>
      <c r="BTM93" s="19"/>
      <c r="BTN93" s="20"/>
      <c r="BTR93" s="11"/>
      <c r="BTS93" s="12"/>
      <c r="BTT93" s="13"/>
      <c r="BTU93" s="14"/>
      <c r="BTV93" s="15"/>
      <c r="BTW93" s="16"/>
      <c r="BTX93" s="17"/>
      <c r="BTY93" s="17"/>
      <c r="BTZ93" s="18"/>
      <c r="BUA93" s="18"/>
      <c r="BUB93" s="19"/>
      <c r="BUC93" s="19"/>
      <c r="BUD93" s="19"/>
      <c r="BUE93" s="20"/>
      <c r="BUI93" s="11"/>
      <c r="BUJ93" s="12"/>
      <c r="BUK93" s="13"/>
      <c r="BUL93" s="14"/>
      <c r="BUM93" s="15"/>
      <c r="BUN93" s="16"/>
      <c r="BUO93" s="17"/>
      <c r="BUP93" s="17"/>
      <c r="BUQ93" s="18"/>
      <c r="BUR93" s="18"/>
      <c r="BUS93" s="19"/>
      <c r="BUT93" s="19"/>
      <c r="BUU93" s="19"/>
      <c r="BUV93" s="20"/>
      <c r="BUZ93" s="11"/>
      <c r="BVA93" s="12"/>
      <c r="BVB93" s="13"/>
      <c r="BVC93" s="14"/>
      <c r="BVD93" s="15"/>
      <c r="BVE93" s="16"/>
      <c r="BVF93" s="17"/>
      <c r="BVG93" s="17"/>
      <c r="BVH93" s="18"/>
      <c r="BVI93" s="18"/>
      <c r="BVJ93" s="19"/>
      <c r="BVK93" s="19"/>
      <c r="BVL93" s="19"/>
      <c r="BVM93" s="20"/>
      <c r="BVQ93" s="11"/>
      <c r="BVR93" s="12"/>
      <c r="BVS93" s="13"/>
      <c r="BVT93" s="14"/>
      <c r="BVU93" s="15"/>
      <c r="BVV93" s="16"/>
      <c r="BVW93" s="17"/>
      <c r="BVX93" s="17"/>
      <c r="BVY93" s="18"/>
      <c r="BVZ93" s="18"/>
      <c r="BWA93" s="19"/>
      <c r="BWB93" s="19"/>
      <c r="BWC93" s="19"/>
      <c r="BWD93" s="20"/>
      <c r="BWH93" s="11"/>
      <c r="BWI93" s="12"/>
      <c r="BWJ93" s="13"/>
      <c r="BWK93" s="14"/>
      <c r="BWL93" s="15"/>
      <c r="BWM93" s="16"/>
      <c r="BWN93" s="17"/>
      <c r="BWO93" s="17"/>
      <c r="BWP93" s="18"/>
      <c r="BWQ93" s="18"/>
      <c r="BWR93" s="19"/>
      <c r="BWS93" s="19"/>
      <c r="BWT93" s="19"/>
      <c r="BWU93" s="20"/>
      <c r="BWY93" s="11"/>
      <c r="BWZ93" s="12"/>
      <c r="BXA93" s="13"/>
      <c r="BXB93" s="14"/>
      <c r="BXC93" s="15"/>
      <c r="BXD93" s="16"/>
      <c r="BXE93" s="17"/>
      <c r="BXF93" s="17"/>
      <c r="BXG93" s="18"/>
      <c r="BXH93" s="18"/>
      <c r="BXI93" s="19"/>
      <c r="BXJ93" s="19"/>
      <c r="BXK93" s="19"/>
      <c r="BXL93" s="20"/>
      <c r="BXP93" s="11"/>
      <c r="BXQ93" s="12"/>
      <c r="BXR93" s="13"/>
      <c r="BXS93" s="14"/>
      <c r="BXT93" s="15"/>
      <c r="BXU93" s="16"/>
      <c r="BXV93" s="17"/>
      <c r="BXW93" s="17"/>
      <c r="BXX93" s="18"/>
      <c r="BXY93" s="18"/>
      <c r="BXZ93" s="19"/>
      <c r="BYA93" s="19"/>
      <c r="BYB93" s="19"/>
      <c r="BYC93" s="20"/>
      <c r="BYG93" s="11"/>
      <c r="BYH93" s="12"/>
      <c r="BYI93" s="13"/>
      <c r="BYJ93" s="14"/>
      <c r="BYK93" s="15"/>
      <c r="BYL93" s="16"/>
      <c r="BYM93" s="17"/>
      <c r="BYN93" s="17"/>
      <c r="BYO93" s="18"/>
      <c r="BYP93" s="18"/>
      <c r="BYQ93" s="19"/>
      <c r="BYR93" s="19"/>
      <c r="BYS93" s="19"/>
      <c r="BYT93" s="20"/>
      <c r="BYX93" s="11"/>
      <c r="BYY93" s="12"/>
      <c r="BYZ93" s="13"/>
      <c r="BZA93" s="14"/>
      <c r="BZB93" s="15"/>
      <c r="BZC93" s="16"/>
      <c r="BZD93" s="17"/>
      <c r="BZE93" s="17"/>
      <c r="BZF93" s="18"/>
      <c r="BZG93" s="18"/>
      <c r="BZH93" s="19"/>
      <c r="BZI93" s="19"/>
      <c r="BZJ93" s="19"/>
      <c r="BZK93" s="20"/>
      <c r="BZO93" s="11"/>
      <c r="BZP93" s="12"/>
      <c r="BZQ93" s="13"/>
      <c r="BZR93" s="14"/>
      <c r="BZS93" s="15"/>
      <c r="BZT93" s="16"/>
      <c r="BZU93" s="17"/>
      <c r="BZV93" s="17"/>
      <c r="BZW93" s="18"/>
      <c r="BZX93" s="18"/>
      <c r="BZY93" s="19"/>
      <c r="BZZ93" s="19"/>
      <c r="CAA93" s="19"/>
      <c r="CAB93" s="20"/>
      <c r="CAF93" s="11"/>
      <c r="CAG93" s="12"/>
      <c r="CAH93" s="13"/>
      <c r="CAI93" s="14"/>
      <c r="CAJ93" s="15"/>
      <c r="CAK93" s="16"/>
      <c r="CAL93" s="17"/>
      <c r="CAM93" s="17"/>
      <c r="CAN93" s="18"/>
      <c r="CAO93" s="18"/>
      <c r="CAP93" s="19"/>
      <c r="CAQ93" s="19"/>
      <c r="CAR93" s="19"/>
      <c r="CAS93" s="20"/>
      <c r="CAW93" s="11"/>
      <c r="CAX93" s="12"/>
      <c r="CAY93" s="13"/>
      <c r="CAZ93" s="14"/>
      <c r="CBA93" s="15"/>
      <c r="CBB93" s="16"/>
      <c r="CBC93" s="17"/>
      <c r="CBD93" s="17"/>
      <c r="CBE93" s="18"/>
      <c r="CBF93" s="18"/>
      <c r="CBG93" s="19"/>
      <c r="CBH93" s="19"/>
      <c r="CBI93" s="19"/>
      <c r="CBJ93" s="20"/>
      <c r="CBN93" s="11"/>
      <c r="CBO93" s="12"/>
      <c r="CBP93" s="13"/>
      <c r="CBQ93" s="14"/>
      <c r="CBR93" s="15"/>
      <c r="CBS93" s="16"/>
      <c r="CBT93" s="17"/>
      <c r="CBU93" s="17"/>
      <c r="CBV93" s="18"/>
      <c r="CBW93" s="18"/>
      <c r="CBX93" s="19"/>
      <c r="CBY93" s="19"/>
      <c r="CBZ93" s="19"/>
      <c r="CCA93" s="20"/>
      <c r="CCE93" s="11"/>
      <c r="CCF93" s="12"/>
      <c r="CCG93" s="13"/>
      <c r="CCH93" s="14"/>
      <c r="CCI93" s="15"/>
      <c r="CCJ93" s="16"/>
      <c r="CCK93" s="17"/>
      <c r="CCL93" s="17"/>
      <c r="CCM93" s="18"/>
      <c r="CCN93" s="18"/>
      <c r="CCO93" s="19"/>
      <c r="CCP93" s="19"/>
      <c r="CCQ93" s="19"/>
      <c r="CCR93" s="20"/>
      <c r="CCV93" s="11"/>
      <c r="CCW93" s="12"/>
      <c r="CCX93" s="13"/>
      <c r="CCY93" s="14"/>
      <c r="CCZ93" s="15"/>
      <c r="CDA93" s="16"/>
      <c r="CDB93" s="17"/>
      <c r="CDC93" s="17"/>
      <c r="CDD93" s="18"/>
      <c r="CDE93" s="18"/>
      <c r="CDF93" s="19"/>
      <c r="CDG93" s="19"/>
      <c r="CDH93" s="19"/>
      <c r="CDI93" s="20"/>
      <c r="CDM93" s="11"/>
      <c r="CDN93" s="12"/>
      <c r="CDO93" s="13"/>
      <c r="CDP93" s="14"/>
      <c r="CDQ93" s="15"/>
      <c r="CDR93" s="16"/>
      <c r="CDS93" s="17"/>
      <c r="CDT93" s="17"/>
      <c r="CDU93" s="18"/>
      <c r="CDV93" s="18"/>
      <c r="CDW93" s="19"/>
      <c r="CDX93" s="19"/>
      <c r="CDY93" s="19"/>
      <c r="CDZ93" s="20"/>
      <c r="CED93" s="11"/>
      <c r="CEE93" s="12"/>
      <c r="CEF93" s="13"/>
      <c r="CEG93" s="14"/>
      <c r="CEH93" s="15"/>
      <c r="CEI93" s="16"/>
      <c r="CEJ93" s="17"/>
      <c r="CEK93" s="17"/>
      <c r="CEL93" s="18"/>
      <c r="CEM93" s="18"/>
      <c r="CEN93" s="19"/>
      <c r="CEO93" s="19"/>
      <c r="CEP93" s="19"/>
      <c r="CEQ93" s="20"/>
      <c r="CEU93" s="11"/>
      <c r="CEV93" s="12"/>
      <c r="CEW93" s="13"/>
      <c r="CEX93" s="14"/>
      <c r="CEY93" s="15"/>
      <c r="CEZ93" s="16"/>
      <c r="CFA93" s="17"/>
      <c r="CFB93" s="17"/>
      <c r="CFC93" s="18"/>
      <c r="CFD93" s="18"/>
      <c r="CFE93" s="19"/>
      <c r="CFF93" s="19"/>
      <c r="CFG93" s="19"/>
      <c r="CFH93" s="20"/>
      <c r="CFL93" s="11"/>
      <c r="CFM93" s="12"/>
      <c r="CFN93" s="13"/>
      <c r="CFO93" s="14"/>
      <c r="CFP93" s="15"/>
      <c r="CFQ93" s="16"/>
      <c r="CFR93" s="17"/>
      <c r="CFS93" s="17"/>
      <c r="CFT93" s="18"/>
      <c r="CFU93" s="18"/>
      <c r="CFV93" s="19"/>
      <c r="CFW93" s="19"/>
      <c r="CFX93" s="19"/>
      <c r="CFY93" s="20"/>
      <c r="CGC93" s="11"/>
      <c r="CGD93" s="12"/>
      <c r="CGE93" s="13"/>
      <c r="CGF93" s="14"/>
      <c r="CGG93" s="15"/>
      <c r="CGH93" s="16"/>
      <c r="CGI93" s="17"/>
      <c r="CGJ93" s="17"/>
      <c r="CGK93" s="18"/>
      <c r="CGL93" s="18"/>
      <c r="CGM93" s="19"/>
      <c r="CGN93" s="19"/>
      <c r="CGO93" s="19"/>
      <c r="CGP93" s="20"/>
      <c r="CGT93" s="11"/>
      <c r="CGU93" s="12"/>
      <c r="CGV93" s="13"/>
      <c r="CGW93" s="14"/>
      <c r="CGX93" s="15"/>
      <c r="CGY93" s="16"/>
      <c r="CGZ93" s="17"/>
      <c r="CHA93" s="17"/>
      <c r="CHB93" s="18"/>
      <c r="CHC93" s="18"/>
      <c r="CHD93" s="19"/>
      <c r="CHE93" s="19"/>
      <c r="CHF93" s="19"/>
      <c r="CHG93" s="20"/>
      <c r="CHK93" s="11"/>
      <c r="CHL93" s="12"/>
      <c r="CHM93" s="13"/>
      <c r="CHN93" s="14"/>
      <c r="CHO93" s="15"/>
      <c r="CHP93" s="16"/>
      <c r="CHQ93" s="17"/>
      <c r="CHR93" s="17"/>
      <c r="CHS93" s="18"/>
      <c r="CHT93" s="18"/>
      <c r="CHU93" s="19"/>
      <c r="CHV93" s="19"/>
      <c r="CHW93" s="19"/>
      <c r="CHX93" s="20"/>
      <c r="CIB93" s="11"/>
      <c r="CIC93" s="12"/>
      <c r="CID93" s="13"/>
      <c r="CIE93" s="14"/>
      <c r="CIF93" s="15"/>
      <c r="CIG93" s="16"/>
      <c r="CIH93" s="17"/>
      <c r="CII93" s="17"/>
      <c r="CIJ93" s="18"/>
      <c r="CIK93" s="18"/>
      <c r="CIL93" s="19"/>
      <c r="CIM93" s="19"/>
      <c r="CIN93" s="19"/>
      <c r="CIO93" s="20"/>
      <c r="CIS93" s="11"/>
      <c r="CIT93" s="12"/>
      <c r="CIU93" s="13"/>
      <c r="CIV93" s="14"/>
      <c r="CIW93" s="15"/>
      <c r="CIX93" s="16"/>
      <c r="CIY93" s="17"/>
      <c r="CIZ93" s="17"/>
      <c r="CJA93" s="18"/>
      <c r="CJB93" s="18"/>
      <c r="CJC93" s="19"/>
      <c r="CJD93" s="19"/>
      <c r="CJE93" s="19"/>
      <c r="CJF93" s="20"/>
      <c r="CJJ93" s="11"/>
      <c r="CJK93" s="12"/>
      <c r="CJL93" s="13"/>
      <c r="CJM93" s="14"/>
      <c r="CJN93" s="15"/>
      <c r="CJO93" s="16"/>
      <c r="CJP93" s="17"/>
      <c r="CJQ93" s="17"/>
      <c r="CJR93" s="18"/>
      <c r="CJS93" s="18"/>
      <c r="CJT93" s="19"/>
      <c r="CJU93" s="19"/>
      <c r="CJV93" s="19"/>
      <c r="CJW93" s="20"/>
      <c r="CKA93" s="11"/>
      <c r="CKB93" s="12"/>
      <c r="CKC93" s="13"/>
      <c r="CKD93" s="14"/>
      <c r="CKE93" s="15"/>
      <c r="CKF93" s="16"/>
      <c r="CKG93" s="17"/>
      <c r="CKH93" s="17"/>
      <c r="CKI93" s="18"/>
      <c r="CKJ93" s="18"/>
      <c r="CKK93" s="19"/>
      <c r="CKL93" s="19"/>
      <c r="CKM93" s="19"/>
      <c r="CKN93" s="20"/>
      <c r="CKR93" s="11"/>
      <c r="CKS93" s="12"/>
      <c r="CKT93" s="13"/>
      <c r="CKU93" s="14"/>
      <c r="CKV93" s="15"/>
      <c r="CKW93" s="16"/>
      <c r="CKX93" s="17"/>
      <c r="CKY93" s="17"/>
      <c r="CKZ93" s="18"/>
      <c r="CLA93" s="18"/>
      <c r="CLB93" s="19"/>
      <c r="CLC93" s="19"/>
      <c r="CLD93" s="19"/>
      <c r="CLE93" s="20"/>
      <c r="CLI93" s="11"/>
      <c r="CLJ93" s="12"/>
      <c r="CLK93" s="13"/>
      <c r="CLL93" s="14"/>
      <c r="CLM93" s="15"/>
      <c r="CLN93" s="16"/>
      <c r="CLO93" s="17"/>
      <c r="CLP93" s="17"/>
      <c r="CLQ93" s="18"/>
      <c r="CLR93" s="18"/>
      <c r="CLS93" s="19"/>
      <c r="CLT93" s="19"/>
      <c r="CLU93" s="19"/>
      <c r="CLV93" s="20"/>
      <c r="CLZ93" s="11"/>
      <c r="CMA93" s="12"/>
      <c r="CMB93" s="13"/>
      <c r="CMC93" s="14"/>
      <c r="CMD93" s="15"/>
      <c r="CME93" s="16"/>
      <c r="CMF93" s="17"/>
      <c r="CMG93" s="17"/>
      <c r="CMH93" s="18"/>
      <c r="CMI93" s="18"/>
      <c r="CMJ93" s="19"/>
      <c r="CMK93" s="19"/>
      <c r="CML93" s="19"/>
      <c r="CMM93" s="20"/>
      <c r="CMQ93" s="11"/>
      <c r="CMR93" s="12"/>
      <c r="CMS93" s="13"/>
      <c r="CMT93" s="14"/>
      <c r="CMU93" s="15"/>
      <c r="CMV93" s="16"/>
      <c r="CMW93" s="17"/>
      <c r="CMX93" s="17"/>
      <c r="CMY93" s="18"/>
      <c r="CMZ93" s="18"/>
      <c r="CNA93" s="19"/>
      <c r="CNB93" s="19"/>
      <c r="CNC93" s="19"/>
      <c r="CND93" s="20"/>
      <c r="CNH93" s="11"/>
      <c r="CNI93" s="12"/>
      <c r="CNJ93" s="13"/>
      <c r="CNK93" s="14"/>
      <c r="CNL93" s="15"/>
      <c r="CNM93" s="16"/>
      <c r="CNN93" s="17"/>
      <c r="CNO93" s="17"/>
      <c r="CNP93" s="18"/>
      <c r="CNQ93" s="18"/>
      <c r="CNR93" s="19"/>
      <c r="CNS93" s="19"/>
      <c r="CNT93" s="19"/>
      <c r="CNU93" s="20"/>
      <c r="CNY93" s="11"/>
      <c r="CNZ93" s="12"/>
      <c r="COA93" s="13"/>
      <c r="COB93" s="14"/>
      <c r="COC93" s="15"/>
      <c r="COD93" s="16"/>
      <c r="COE93" s="17"/>
      <c r="COF93" s="17"/>
      <c r="COG93" s="18"/>
      <c r="COH93" s="18"/>
      <c r="COI93" s="19"/>
      <c r="COJ93" s="19"/>
      <c r="COK93" s="19"/>
      <c r="COL93" s="20"/>
      <c r="COP93" s="11"/>
      <c r="COQ93" s="12"/>
      <c r="COR93" s="13"/>
      <c r="COS93" s="14"/>
      <c r="COT93" s="15"/>
      <c r="COU93" s="16"/>
      <c r="COV93" s="17"/>
      <c r="COW93" s="17"/>
      <c r="COX93" s="18"/>
      <c r="COY93" s="18"/>
      <c r="COZ93" s="19"/>
      <c r="CPA93" s="19"/>
      <c r="CPB93" s="19"/>
      <c r="CPC93" s="20"/>
      <c r="CPG93" s="11"/>
      <c r="CPH93" s="12"/>
      <c r="CPI93" s="13"/>
      <c r="CPJ93" s="14"/>
      <c r="CPK93" s="15"/>
      <c r="CPL93" s="16"/>
      <c r="CPM93" s="17"/>
      <c r="CPN93" s="17"/>
      <c r="CPO93" s="18"/>
      <c r="CPP93" s="18"/>
      <c r="CPQ93" s="19"/>
      <c r="CPR93" s="19"/>
      <c r="CPS93" s="19"/>
      <c r="CPT93" s="20"/>
      <c r="CPX93" s="11"/>
      <c r="CPY93" s="12"/>
      <c r="CPZ93" s="13"/>
      <c r="CQA93" s="14"/>
      <c r="CQB93" s="15"/>
      <c r="CQC93" s="16"/>
      <c r="CQD93" s="17"/>
      <c r="CQE93" s="17"/>
      <c r="CQF93" s="18"/>
      <c r="CQG93" s="18"/>
      <c r="CQH93" s="19"/>
      <c r="CQI93" s="19"/>
      <c r="CQJ93" s="19"/>
      <c r="CQK93" s="20"/>
      <c r="CQO93" s="11"/>
      <c r="CQP93" s="12"/>
      <c r="CQQ93" s="13"/>
      <c r="CQR93" s="14"/>
      <c r="CQS93" s="15"/>
      <c r="CQT93" s="16"/>
      <c r="CQU93" s="17"/>
      <c r="CQV93" s="17"/>
      <c r="CQW93" s="18"/>
      <c r="CQX93" s="18"/>
      <c r="CQY93" s="19"/>
      <c r="CQZ93" s="19"/>
      <c r="CRA93" s="19"/>
      <c r="CRB93" s="20"/>
      <c r="CRF93" s="11"/>
      <c r="CRG93" s="12"/>
      <c r="CRH93" s="13"/>
      <c r="CRI93" s="14"/>
      <c r="CRJ93" s="15"/>
      <c r="CRK93" s="16"/>
      <c r="CRL93" s="17"/>
      <c r="CRM93" s="17"/>
      <c r="CRN93" s="18"/>
      <c r="CRO93" s="18"/>
      <c r="CRP93" s="19"/>
      <c r="CRQ93" s="19"/>
      <c r="CRR93" s="19"/>
      <c r="CRS93" s="20"/>
      <c r="CRW93" s="11"/>
      <c r="CRX93" s="12"/>
      <c r="CRY93" s="13"/>
      <c r="CRZ93" s="14"/>
      <c r="CSA93" s="15"/>
      <c r="CSB93" s="16"/>
      <c r="CSC93" s="17"/>
      <c r="CSD93" s="17"/>
      <c r="CSE93" s="18"/>
      <c r="CSF93" s="18"/>
      <c r="CSG93" s="19"/>
      <c r="CSH93" s="19"/>
      <c r="CSI93" s="19"/>
      <c r="CSJ93" s="20"/>
      <c r="CSN93" s="11"/>
      <c r="CSO93" s="12"/>
      <c r="CSP93" s="13"/>
      <c r="CSQ93" s="14"/>
      <c r="CSR93" s="15"/>
      <c r="CSS93" s="16"/>
      <c r="CST93" s="17"/>
      <c r="CSU93" s="17"/>
      <c r="CSV93" s="18"/>
      <c r="CSW93" s="18"/>
      <c r="CSX93" s="19"/>
      <c r="CSY93" s="19"/>
      <c r="CSZ93" s="19"/>
      <c r="CTA93" s="20"/>
      <c r="CTE93" s="11"/>
      <c r="CTF93" s="12"/>
      <c r="CTG93" s="13"/>
      <c r="CTH93" s="14"/>
      <c r="CTI93" s="15"/>
      <c r="CTJ93" s="16"/>
      <c r="CTK93" s="17"/>
      <c r="CTL93" s="17"/>
      <c r="CTM93" s="18"/>
      <c r="CTN93" s="18"/>
      <c r="CTO93" s="19"/>
      <c r="CTP93" s="19"/>
      <c r="CTQ93" s="19"/>
      <c r="CTR93" s="20"/>
      <c r="CTV93" s="11"/>
      <c r="CTW93" s="12"/>
      <c r="CTX93" s="13"/>
      <c r="CTY93" s="14"/>
      <c r="CTZ93" s="15"/>
      <c r="CUA93" s="16"/>
      <c r="CUB93" s="17"/>
      <c r="CUC93" s="17"/>
      <c r="CUD93" s="18"/>
      <c r="CUE93" s="18"/>
      <c r="CUF93" s="19"/>
      <c r="CUG93" s="19"/>
      <c r="CUH93" s="19"/>
      <c r="CUI93" s="20"/>
      <c r="CUM93" s="11"/>
      <c r="CUN93" s="12"/>
      <c r="CUO93" s="13"/>
      <c r="CUP93" s="14"/>
      <c r="CUQ93" s="15"/>
      <c r="CUR93" s="16"/>
      <c r="CUS93" s="17"/>
      <c r="CUT93" s="17"/>
      <c r="CUU93" s="18"/>
      <c r="CUV93" s="18"/>
      <c r="CUW93" s="19"/>
      <c r="CUX93" s="19"/>
      <c r="CUY93" s="19"/>
      <c r="CUZ93" s="20"/>
      <c r="CVD93" s="11"/>
      <c r="CVE93" s="12"/>
      <c r="CVF93" s="13"/>
      <c r="CVG93" s="14"/>
      <c r="CVH93" s="15"/>
      <c r="CVI93" s="16"/>
      <c r="CVJ93" s="17"/>
      <c r="CVK93" s="17"/>
      <c r="CVL93" s="18"/>
      <c r="CVM93" s="18"/>
      <c r="CVN93" s="19"/>
      <c r="CVO93" s="19"/>
      <c r="CVP93" s="19"/>
      <c r="CVQ93" s="20"/>
      <c r="CVU93" s="11"/>
      <c r="CVV93" s="12"/>
      <c r="CVW93" s="13"/>
      <c r="CVX93" s="14"/>
      <c r="CVY93" s="15"/>
      <c r="CVZ93" s="16"/>
      <c r="CWA93" s="17"/>
      <c r="CWB93" s="17"/>
      <c r="CWC93" s="18"/>
      <c r="CWD93" s="18"/>
      <c r="CWE93" s="19"/>
      <c r="CWF93" s="19"/>
      <c r="CWG93" s="19"/>
      <c r="CWH93" s="20"/>
      <c r="CWL93" s="11"/>
      <c r="CWM93" s="12"/>
      <c r="CWN93" s="13"/>
      <c r="CWO93" s="14"/>
      <c r="CWP93" s="15"/>
      <c r="CWQ93" s="16"/>
      <c r="CWR93" s="17"/>
      <c r="CWS93" s="17"/>
      <c r="CWT93" s="18"/>
      <c r="CWU93" s="18"/>
      <c r="CWV93" s="19"/>
      <c r="CWW93" s="19"/>
      <c r="CWX93" s="19"/>
      <c r="CWY93" s="20"/>
      <c r="CXC93" s="11"/>
      <c r="CXD93" s="12"/>
      <c r="CXE93" s="13"/>
      <c r="CXF93" s="14"/>
      <c r="CXG93" s="15"/>
      <c r="CXH93" s="16"/>
      <c r="CXI93" s="17"/>
      <c r="CXJ93" s="17"/>
      <c r="CXK93" s="18"/>
      <c r="CXL93" s="18"/>
      <c r="CXM93" s="19"/>
      <c r="CXN93" s="19"/>
      <c r="CXO93" s="19"/>
      <c r="CXP93" s="20"/>
      <c r="CXT93" s="11"/>
      <c r="CXU93" s="12"/>
      <c r="CXV93" s="13"/>
      <c r="CXW93" s="14"/>
      <c r="CXX93" s="15"/>
      <c r="CXY93" s="16"/>
      <c r="CXZ93" s="17"/>
      <c r="CYA93" s="17"/>
      <c r="CYB93" s="18"/>
      <c r="CYC93" s="18"/>
      <c r="CYD93" s="19"/>
      <c r="CYE93" s="19"/>
      <c r="CYF93" s="19"/>
      <c r="CYG93" s="20"/>
      <c r="CYK93" s="11"/>
      <c r="CYL93" s="12"/>
      <c r="CYM93" s="13"/>
      <c r="CYN93" s="14"/>
      <c r="CYO93" s="15"/>
      <c r="CYP93" s="16"/>
      <c r="CYQ93" s="17"/>
      <c r="CYR93" s="17"/>
      <c r="CYS93" s="18"/>
      <c r="CYT93" s="18"/>
      <c r="CYU93" s="19"/>
      <c r="CYV93" s="19"/>
      <c r="CYW93" s="19"/>
      <c r="CYX93" s="20"/>
      <c r="CZB93" s="11"/>
      <c r="CZC93" s="12"/>
      <c r="CZD93" s="13"/>
      <c r="CZE93" s="14"/>
      <c r="CZF93" s="15"/>
      <c r="CZG93" s="16"/>
      <c r="CZH93" s="17"/>
      <c r="CZI93" s="17"/>
      <c r="CZJ93" s="18"/>
      <c r="CZK93" s="18"/>
      <c r="CZL93" s="19"/>
      <c r="CZM93" s="19"/>
      <c r="CZN93" s="19"/>
      <c r="CZO93" s="20"/>
      <c r="CZS93" s="11"/>
      <c r="CZT93" s="12"/>
      <c r="CZU93" s="13"/>
      <c r="CZV93" s="14"/>
      <c r="CZW93" s="15"/>
      <c r="CZX93" s="16"/>
      <c r="CZY93" s="17"/>
      <c r="CZZ93" s="17"/>
      <c r="DAA93" s="18"/>
      <c r="DAB93" s="18"/>
      <c r="DAC93" s="19"/>
      <c r="DAD93" s="19"/>
      <c r="DAE93" s="19"/>
      <c r="DAF93" s="20"/>
      <c r="DAJ93" s="11"/>
      <c r="DAK93" s="12"/>
      <c r="DAL93" s="13"/>
      <c r="DAM93" s="14"/>
      <c r="DAN93" s="15"/>
      <c r="DAO93" s="16"/>
      <c r="DAP93" s="17"/>
      <c r="DAQ93" s="17"/>
      <c r="DAR93" s="18"/>
      <c r="DAS93" s="18"/>
      <c r="DAT93" s="19"/>
      <c r="DAU93" s="19"/>
      <c r="DAV93" s="19"/>
      <c r="DAW93" s="20"/>
      <c r="DBA93" s="11"/>
      <c r="DBB93" s="12"/>
      <c r="DBC93" s="13"/>
      <c r="DBD93" s="14"/>
      <c r="DBE93" s="15"/>
      <c r="DBF93" s="16"/>
      <c r="DBG93" s="17"/>
      <c r="DBH93" s="17"/>
      <c r="DBI93" s="18"/>
      <c r="DBJ93" s="18"/>
      <c r="DBK93" s="19"/>
      <c r="DBL93" s="19"/>
      <c r="DBM93" s="19"/>
      <c r="DBN93" s="20"/>
      <c r="DBR93" s="11"/>
      <c r="DBS93" s="12"/>
      <c r="DBT93" s="13"/>
      <c r="DBU93" s="14"/>
      <c r="DBV93" s="15"/>
      <c r="DBW93" s="16"/>
      <c r="DBX93" s="17"/>
      <c r="DBY93" s="17"/>
      <c r="DBZ93" s="18"/>
      <c r="DCA93" s="18"/>
      <c r="DCB93" s="19"/>
      <c r="DCC93" s="19"/>
      <c r="DCD93" s="19"/>
      <c r="DCE93" s="20"/>
      <c r="DCI93" s="11"/>
      <c r="DCJ93" s="12"/>
      <c r="DCK93" s="13"/>
      <c r="DCL93" s="14"/>
      <c r="DCM93" s="15"/>
      <c r="DCN93" s="16"/>
      <c r="DCO93" s="17"/>
      <c r="DCP93" s="17"/>
      <c r="DCQ93" s="18"/>
      <c r="DCR93" s="18"/>
      <c r="DCS93" s="19"/>
      <c r="DCT93" s="19"/>
      <c r="DCU93" s="19"/>
      <c r="DCV93" s="20"/>
      <c r="DCZ93" s="11"/>
      <c r="DDA93" s="12"/>
      <c r="DDB93" s="13"/>
      <c r="DDC93" s="14"/>
      <c r="DDD93" s="15"/>
      <c r="DDE93" s="16"/>
      <c r="DDF93" s="17"/>
      <c r="DDG93" s="17"/>
      <c r="DDH93" s="18"/>
      <c r="DDI93" s="18"/>
      <c r="DDJ93" s="19"/>
      <c r="DDK93" s="19"/>
      <c r="DDL93" s="19"/>
      <c r="DDM93" s="20"/>
      <c r="DDQ93" s="11"/>
      <c r="DDR93" s="12"/>
      <c r="DDS93" s="13"/>
      <c r="DDT93" s="14"/>
      <c r="DDU93" s="15"/>
      <c r="DDV93" s="16"/>
      <c r="DDW93" s="17"/>
      <c r="DDX93" s="17"/>
      <c r="DDY93" s="18"/>
      <c r="DDZ93" s="18"/>
      <c r="DEA93" s="19"/>
      <c r="DEB93" s="19"/>
      <c r="DEC93" s="19"/>
      <c r="DED93" s="20"/>
      <c r="DEH93" s="11"/>
      <c r="DEI93" s="12"/>
      <c r="DEJ93" s="13"/>
      <c r="DEK93" s="14"/>
      <c r="DEL93" s="15"/>
      <c r="DEM93" s="16"/>
      <c r="DEN93" s="17"/>
      <c r="DEO93" s="17"/>
      <c r="DEP93" s="18"/>
      <c r="DEQ93" s="18"/>
      <c r="DER93" s="19"/>
      <c r="DES93" s="19"/>
      <c r="DET93" s="19"/>
      <c r="DEU93" s="20"/>
      <c r="DEY93" s="11"/>
      <c r="DEZ93" s="12"/>
      <c r="DFA93" s="13"/>
      <c r="DFB93" s="14"/>
      <c r="DFC93" s="15"/>
      <c r="DFD93" s="16"/>
      <c r="DFE93" s="17"/>
      <c r="DFF93" s="17"/>
      <c r="DFG93" s="18"/>
      <c r="DFH93" s="18"/>
      <c r="DFI93" s="19"/>
      <c r="DFJ93" s="19"/>
      <c r="DFK93" s="19"/>
      <c r="DFL93" s="20"/>
      <c r="DFP93" s="11"/>
      <c r="DFQ93" s="12"/>
      <c r="DFR93" s="13"/>
      <c r="DFS93" s="14"/>
      <c r="DFT93" s="15"/>
      <c r="DFU93" s="16"/>
      <c r="DFV93" s="17"/>
      <c r="DFW93" s="17"/>
      <c r="DFX93" s="18"/>
      <c r="DFY93" s="18"/>
      <c r="DFZ93" s="19"/>
      <c r="DGA93" s="19"/>
      <c r="DGB93" s="19"/>
      <c r="DGC93" s="20"/>
      <c r="DGG93" s="11"/>
      <c r="DGH93" s="12"/>
      <c r="DGI93" s="13"/>
      <c r="DGJ93" s="14"/>
      <c r="DGK93" s="15"/>
      <c r="DGL93" s="16"/>
      <c r="DGM93" s="17"/>
      <c r="DGN93" s="17"/>
      <c r="DGO93" s="18"/>
      <c r="DGP93" s="18"/>
      <c r="DGQ93" s="19"/>
      <c r="DGR93" s="19"/>
      <c r="DGS93" s="19"/>
      <c r="DGT93" s="20"/>
      <c r="DGX93" s="11"/>
      <c r="DGY93" s="12"/>
      <c r="DGZ93" s="13"/>
      <c r="DHA93" s="14"/>
      <c r="DHB93" s="15"/>
      <c r="DHC93" s="16"/>
      <c r="DHD93" s="17"/>
      <c r="DHE93" s="17"/>
      <c r="DHF93" s="18"/>
      <c r="DHG93" s="18"/>
      <c r="DHH93" s="19"/>
      <c r="DHI93" s="19"/>
      <c r="DHJ93" s="19"/>
      <c r="DHK93" s="20"/>
      <c r="DHO93" s="11"/>
      <c r="DHP93" s="12"/>
      <c r="DHQ93" s="13"/>
      <c r="DHR93" s="14"/>
      <c r="DHS93" s="15"/>
      <c r="DHT93" s="16"/>
      <c r="DHU93" s="17"/>
      <c r="DHV93" s="17"/>
      <c r="DHW93" s="18"/>
      <c r="DHX93" s="18"/>
      <c r="DHY93" s="19"/>
      <c r="DHZ93" s="19"/>
      <c r="DIA93" s="19"/>
      <c r="DIB93" s="20"/>
      <c r="DIF93" s="11"/>
      <c r="DIG93" s="12"/>
      <c r="DIH93" s="13"/>
      <c r="DII93" s="14"/>
      <c r="DIJ93" s="15"/>
      <c r="DIK93" s="16"/>
      <c r="DIL93" s="17"/>
      <c r="DIM93" s="17"/>
      <c r="DIN93" s="18"/>
      <c r="DIO93" s="18"/>
      <c r="DIP93" s="19"/>
      <c r="DIQ93" s="19"/>
      <c r="DIR93" s="19"/>
      <c r="DIS93" s="20"/>
      <c r="DIW93" s="11"/>
      <c r="DIX93" s="12"/>
      <c r="DIY93" s="13"/>
      <c r="DIZ93" s="14"/>
      <c r="DJA93" s="15"/>
      <c r="DJB93" s="16"/>
      <c r="DJC93" s="17"/>
      <c r="DJD93" s="17"/>
      <c r="DJE93" s="18"/>
      <c r="DJF93" s="18"/>
      <c r="DJG93" s="19"/>
      <c r="DJH93" s="19"/>
      <c r="DJI93" s="19"/>
      <c r="DJJ93" s="20"/>
      <c r="DJN93" s="11"/>
      <c r="DJO93" s="12"/>
      <c r="DJP93" s="13"/>
      <c r="DJQ93" s="14"/>
      <c r="DJR93" s="15"/>
      <c r="DJS93" s="16"/>
      <c r="DJT93" s="17"/>
      <c r="DJU93" s="17"/>
      <c r="DJV93" s="18"/>
      <c r="DJW93" s="18"/>
      <c r="DJX93" s="19"/>
      <c r="DJY93" s="19"/>
      <c r="DJZ93" s="19"/>
      <c r="DKA93" s="20"/>
      <c r="DKE93" s="11"/>
      <c r="DKF93" s="12"/>
      <c r="DKG93" s="13"/>
      <c r="DKH93" s="14"/>
      <c r="DKI93" s="15"/>
      <c r="DKJ93" s="16"/>
      <c r="DKK93" s="17"/>
      <c r="DKL93" s="17"/>
      <c r="DKM93" s="18"/>
      <c r="DKN93" s="18"/>
      <c r="DKO93" s="19"/>
      <c r="DKP93" s="19"/>
      <c r="DKQ93" s="19"/>
      <c r="DKR93" s="20"/>
      <c r="DKV93" s="11"/>
      <c r="DKW93" s="12"/>
      <c r="DKX93" s="13"/>
      <c r="DKY93" s="14"/>
      <c r="DKZ93" s="15"/>
      <c r="DLA93" s="16"/>
      <c r="DLB93" s="17"/>
      <c r="DLC93" s="17"/>
      <c r="DLD93" s="18"/>
      <c r="DLE93" s="18"/>
      <c r="DLF93" s="19"/>
      <c r="DLG93" s="19"/>
      <c r="DLH93" s="19"/>
      <c r="DLI93" s="20"/>
      <c r="DLM93" s="11"/>
      <c r="DLN93" s="12"/>
      <c r="DLO93" s="13"/>
      <c r="DLP93" s="14"/>
      <c r="DLQ93" s="15"/>
      <c r="DLR93" s="16"/>
      <c r="DLS93" s="17"/>
      <c r="DLT93" s="17"/>
      <c r="DLU93" s="18"/>
      <c r="DLV93" s="18"/>
      <c r="DLW93" s="19"/>
      <c r="DLX93" s="19"/>
      <c r="DLY93" s="19"/>
      <c r="DLZ93" s="20"/>
      <c r="DMD93" s="11"/>
      <c r="DME93" s="12"/>
      <c r="DMF93" s="13"/>
      <c r="DMG93" s="14"/>
      <c r="DMH93" s="15"/>
      <c r="DMI93" s="16"/>
      <c r="DMJ93" s="17"/>
      <c r="DMK93" s="17"/>
      <c r="DML93" s="18"/>
      <c r="DMM93" s="18"/>
      <c r="DMN93" s="19"/>
      <c r="DMO93" s="19"/>
      <c r="DMP93" s="19"/>
      <c r="DMQ93" s="20"/>
      <c r="DMU93" s="11"/>
      <c r="DMV93" s="12"/>
      <c r="DMW93" s="13"/>
      <c r="DMX93" s="14"/>
      <c r="DMY93" s="15"/>
      <c r="DMZ93" s="16"/>
      <c r="DNA93" s="17"/>
      <c r="DNB93" s="17"/>
      <c r="DNC93" s="18"/>
      <c r="DND93" s="18"/>
      <c r="DNE93" s="19"/>
      <c r="DNF93" s="19"/>
      <c r="DNG93" s="19"/>
      <c r="DNH93" s="20"/>
      <c r="DNL93" s="11"/>
      <c r="DNM93" s="12"/>
      <c r="DNN93" s="13"/>
      <c r="DNO93" s="14"/>
      <c r="DNP93" s="15"/>
      <c r="DNQ93" s="16"/>
      <c r="DNR93" s="17"/>
      <c r="DNS93" s="17"/>
      <c r="DNT93" s="18"/>
      <c r="DNU93" s="18"/>
      <c r="DNV93" s="19"/>
      <c r="DNW93" s="19"/>
      <c r="DNX93" s="19"/>
      <c r="DNY93" s="20"/>
      <c r="DOC93" s="11"/>
      <c r="DOD93" s="12"/>
      <c r="DOE93" s="13"/>
      <c r="DOF93" s="14"/>
      <c r="DOG93" s="15"/>
      <c r="DOH93" s="16"/>
      <c r="DOI93" s="17"/>
      <c r="DOJ93" s="17"/>
      <c r="DOK93" s="18"/>
      <c r="DOL93" s="18"/>
      <c r="DOM93" s="19"/>
      <c r="DON93" s="19"/>
      <c r="DOO93" s="19"/>
      <c r="DOP93" s="20"/>
      <c r="DOT93" s="11"/>
      <c r="DOU93" s="12"/>
      <c r="DOV93" s="13"/>
      <c r="DOW93" s="14"/>
      <c r="DOX93" s="15"/>
      <c r="DOY93" s="16"/>
      <c r="DOZ93" s="17"/>
      <c r="DPA93" s="17"/>
      <c r="DPB93" s="18"/>
      <c r="DPC93" s="18"/>
      <c r="DPD93" s="19"/>
      <c r="DPE93" s="19"/>
      <c r="DPF93" s="19"/>
      <c r="DPG93" s="20"/>
      <c r="DPK93" s="11"/>
      <c r="DPL93" s="12"/>
      <c r="DPM93" s="13"/>
      <c r="DPN93" s="14"/>
      <c r="DPO93" s="15"/>
      <c r="DPP93" s="16"/>
      <c r="DPQ93" s="17"/>
      <c r="DPR93" s="17"/>
      <c r="DPS93" s="18"/>
      <c r="DPT93" s="18"/>
      <c r="DPU93" s="19"/>
      <c r="DPV93" s="19"/>
      <c r="DPW93" s="19"/>
      <c r="DPX93" s="20"/>
      <c r="DQB93" s="11"/>
      <c r="DQC93" s="12"/>
      <c r="DQD93" s="13"/>
      <c r="DQE93" s="14"/>
      <c r="DQF93" s="15"/>
      <c r="DQG93" s="16"/>
      <c r="DQH93" s="17"/>
      <c r="DQI93" s="17"/>
      <c r="DQJ93" s="18"/>
      <c r="DQK93" s="18"/>
      <c r="DQL93" s="19"/>
      <c r="DQM93" s="19"/>
      <c r="DQN93" s="19"/>
      <c r="DQO93" s="20"/>
      <c r="DQS93" s="11"/>
      <c r="DQT93" s="12"/>
      <c r="DQU93" s="13"/>
      <c r="DQV93" s="14"/>
      <c r="DQW93" s="15"/>
      <c r="DQX93" s="16"/>
      <c r="DQY93" s="17"/>
      <c r="DQZ93" s="17"/>
      <c r="DRA93" s="18"/>
      <c r="DRB93" s="18"/>
      <c r="DRC93" s="19"/>
      <c r="DRD93" s="19"/>
      <c r="DRE93" s="19"/>
      <c r="DRF93" s="20"/>
      <c r="DRJ93" s="11"/>
      <c r="DRK93" s="12"/>
      <c r="DRL93" s="13"/>
      <c r="DRM93" s="14"/>
      <c r="DRN93" s="15"/>
      <c r="DRO93" s="16"/>
      <c r="DRP93" s="17"/>
      <c r="DRQ93" s="17"/>
      <c r="DRR93" s="18"/>
      <c r="DRS93" s="18"/>
      <c r="DRT93" s="19"/>
      <c r="DRU93" s="19"/>
      <c r="DRV93" s="19"/>
      <c r="DRW93" s="20"/>
      <c r="DSA93" s="11"/>
      <c r="DSB93" s="12"/>
      <c r="DSC93" s="13"/>
      <c r="DSD93" s="14"/>
      <c r="DSE93" s="15"/>
      <c r="DSF93" s="16"/>
      <c r="DSG93" s="17"/>
      <c r="DSH93" s="17"/>
      <c r="DSI93" s="18"/>
      <c r="DSJ93" s="18"/>
      <c r="DSK93" s="19"/>
      <c r="DSL93" s="19"/>
      <c r="DSM93" s="19"/>
      <c r="DSN93" s="20"/>
      <c r="DSR93" s="11"/>
      <c r="DSS93" s="12"/>
      <c r="DST93" s="13"/>
      <c r="DSU93" s="14"/>
      <c r="DSV93" s="15"/>
      <c r="DSW93" s="16"/>
      <c r="DSX93" s="17"/>
      <c r="DSY93" s="17"/>
      <c r="DSZ93" s="18"/>
      <c r="DTA93" s="18"/>
      <c r="DTB93" s="19"/>
      <c r="DTC93" s="19"/>
      <c r="DTD93" s="19"/>
      <c r="DTE93" s="20"/>
      <c r="DTI93" s="11"/>
      <c r="DTJ93" s="12"/>
      <c r="DTK93" s="13"/>
      <c r="DTL93" s="14"/>
      <c r="DTM93" s="15"/>
      <c r="DTN93" s="16"/>
      <c r="DTO93" s="17"/>
      <c r="DTP93" s="17"/>
      <c r="DTQ93" s="18"/>
      <c r="DTR93" s="18"/>
      <c r="DTS93" s="19"/>
      <c r="DTT93" s="19"/>
      <c r="DTU93" s="19"/>
      <c r="DTV93" s="20"/>
      <c r="DTZ93" s="11"/>
      <c r="DUA93" s="12"/>
      <c r="DUB93" s="13"/>
      <c r="DUC93" s="14"/>
      <c r="DUD93" s="15"/>
      <c r="DUE93" s="16"/>
      <c r="DUF93" s="17"/>
      <c r="DUG93" s="17"/>
      <c r="DUH93" s="18"/>
      <c r="DUI93" s="18"/>
      <c r="DUJ93" s="19"/>
      <c r="DUK93" s="19"/>
      <c r="DUL93" s="19"/>
      <c r="DUM93" s="20"/>
      <c r="DUQ93" s="11"/>
      <c r="DUR93" s="12"/>
      <c r="DUS93" s="13"/>
      <c r="DUT93" s="14"/>
      <c r="DUU93" s="15"/>
      <c r="DUV93" s="16"/>
      <c r="DUW93" s="17"/>
      <c r="DUX93" s="17"/>
      <c r="DUY93" s="18"/>
      <c r="DUZ93" s="18"/>
      <c r="DVA93" s="19"/>
      <c r="DVB93" s="19"/>
      <c r="DVC93" s="19"/>
      <c r="DVD93" s="20"/>
      <c r="DVH93" s="11"/>
      <c r="DVI93" s="12"/>
      <c r="DVJ93" s="13"/>
      <c r="DVK93" s="14"/>
      <c r="DVL93" s="15"/>
      <c r="DVM93" s="16"/>
      <c r="DVN93" s="17"/>
      <c r="DVO93" s="17"/>
      <c r="DVP93" s="18"/>
      <c r="DVQ93" s="18"/>
      <c r="DVR93" s="19"/>
      <c r="DVS93" s="19"/>
      <c r="DVT93" s="19"/>
      <c r="DVU93" s="20"/>
      <c r="DVY93" s="11"/>
      <c r="DVZ93" s="12"/>
      <c r="DWA93" s="13"/>
      <c r="DWB93" s="14"/>
      <c r="DWC93" s="15"/>
      <c r="DWD93" s="16"/>
      <c r="DWE93" s="17"/>
      <c r="DWF93" s="17"/>
      <c r="DWG93" s="18"/>
      <c r="DWH93" s="18"/>
      <c r="DWI93" s="19"/>
      <c r="DWJ93" s="19"/>
      <c r="DWK93" s="19"/>
      <c r="DWL93" s="20"/>
      <c r="DWP93" s="11"/>
      <c r="DWQ93" s="12"/>
      <c r="DWR93" s="13"/>
      <c r="DWS93" s="14"/>
      <c r="DWT93" s="15"/>
      <c r="DWU93" s="16"/>
      <c r="DWV93" s="17"/>
      <c r="DWW93" s="17"/>
      <c r="DWX93" s="18"/>
      <c r="DWY93" s="18"/>
      <c r="DWZ93" s="19"/>
      <c r="DXA93" s="19"/>
      <c r="DXB93" s="19"/>
      <c r="DXC93" s="20"/>
      <c r="DXG93" s="11"/>
      <c r="DXH93" s="12"/>
      <c r="DXI93" s="13"/>
      <c r="DXJ93" s="14"/>
      <c r="DXK93" s="15"/>
      <c r="DXL93" s="16"/>
      <c r="DXM93" s="17"/>
      <c r="DXN93" s="17"/>
      <c r="DXO93" s="18"/>
      <c r="DXP93" s="18"/>
      <c r="DXQ93" s="19"/>
      <c r="DXR93" s="19"/>
      <c r="DXS93" s="19"/>
      <c r="DXT93" s="20"/>
      <c r="DXX93" s="11"/>
      <c r="DXY93" s="12"/>
      <c r="DXZ93" s="13"/>
      <c r="DYA93" s="14"/>
      <c r="DYB93" s="15"/>
      <c r="DYC93" s="16"/>
      <c r="DYD93" s="17"/>
      <c r="DYE93" s="17"/>
      <c r="DYF93" s="18"/>
      <c r="DYG93" s="18"/>
      <c r="DYH93" s="19"/>
      <c r="DYI93" s="19"/>
      <c r="DYJ93" s="19"/>
      <c r="DYK93" s="20"/>
      <c r="DYO93" s="11"/>
      <c r="DYP93" s="12"/>
      <c r="DYQ93" s="13"/>
      <c r="DYR93" s="14"/>
      <c r="DYS93" s="15"/>
      <c r="DYT93" s="16"/>
      <c r="DYU93" s="17"/>
      <c r="DYV93" s="17"/>
      <c r="DYW93" s="18"/>
      <c r="DYX93" s="18"/>
      <c r="DYY93" s="19"/>
      <c r="DYZ93" s="19"/>
      <c r="DZA93" s="19"/>
      <c r="DZB93" s="20"/>
      <c r="DZF93" s="11"/>
      <c r="DZG93" s="12"/>
      <c r="DZH93" s="13"/>
      <c r="DZI93" s="14"/>
      <c r="DZJ93" s="15"/>
      <c r="DZK93" s="16"/>
      <c r="DZL93" s="17"/>
      <c r="DZM93" s="17"/>
      <c r="DZN93" s="18"/>
      <c r="DZO93" s="18"/>
      <c r="DZP93" s="19"/>
      <c r="DZQ93" s="19"/>
      <c r="DZR93" s="19"/>
      <c r="DZS93" s="20"/>
      <c r="DZW93" s="11"/>
      <c r="DZX93" s="12"/>
      <c r="DZY93" s="13"/>
      <c r="DZZ93" s="14"/>
      <c r="EAA93" s="15"/>
      <c r="EAB93" s="16"/>
      <c r="EAC93" s="17"/>
      <c r="EAD93" s="17"/>
      <c r="EAE93" s="18"/>
      <c r="EAF93" s="18"/>
      <c r="EAG93" s="19"/>
      <c r="EAH93" s="19"/>
      <c r="EAI93" s="19"/>
      <c r="EAJ93" s="20"/>
      <c r="EAN93" s="11"/>
      <c r="EAO93" s="12"/>
      <c r="EAP93" s="13"/>
      <c r="EAQ93" s="14"/>
      <c r="EAR93" s="15"/>
      <c r="EAS93" s="16"/>
      <c r="EAT93" s="17"/>
      <c r="EAU93" s="17"/>
      <c r="EAV93" s="18"/>
      <c r="EAW93" s="18"/>
      <c r="EAX93" s="19"/>
      <c r="EAY93" s="19"/>
      <c r="EAZ93" s="19"/>
      <c r="EBA93" s="20"/>
      <c r="EBE93" s="11"/>
      <c r="EBF93" s="12"/>
      <c r="EBG93" s="13"/>
      <c r="EBH93" s="14"/>
      <c r="EBI93" s="15"/>
      <c r="EBJ93" s="16"/>
      <c r="EBK93" s="17"/>
      <c r="EBL93" s="17"/>
      <c r="EBM93" s="18"/>
      <c r="EBN93" s="18"/>
      <c r="EBO93" s="19"/>
      <c r="EBP93" s="19"/>
      <c r="EBQ93" s="19"/>
      <c r="EBR93" s="20"/>
      <c r="EBV93" s="11"/>
      <c r="EBW93" s="12"/>
      <c r="EBX93" s="13"/>
      <c r="EBY93" s="14"/>
      <c r="EBZ93" s="15"/>
      <c r="ECA93" s="16"/>
      <c r="ECB93" s="17"/>
      <c r="ECC93" s="17"/>
      <c r="ECD93" s="18"/>
      <c r="ECE93" s="18"/>
      <c r="ECF93" s="19"/>
      <c r="ECG93" s="19"/>
      <c r="ECH93" s="19"/>
      <c r="ECI93" s="20"/>
      <c r="ECM93" s="11"/>
      <c r="ECN93" s="12"/>
      <c r="ECO93" s="13"/>
      <c r="ECP93" s="14"/>
      <c r="ECQ93" s="15"/>
      <c r="ECR93" s="16"/>
      <c r="ECS93" s="17"/>
      <c r="ECT93" s="17"/>
      <c r="ECU93" s="18"/>
      <c r="ECV93" s="18"/>
      <c r="ECW93" s="19"/>
      <c r="ECX93" s="19"/>
      <c r="ECY93" s="19"/>
      <c r="ECZ93" s="20"/>
      <c r="EDD93" s="11"/>
      <c r="EDE93" s="12"/>
      <c r="EDF93" s="13"/>
      <c r="EDG93" s="14"/>
      <c r="EDH93" s="15"/>
      <c r="EDI93" s="16"/>
      <c r="EDJ93" s="17"/>
      <c r="EDK93" s="17"/>
      <c r="EDL93" s="18"/>
      <c r="EDM93" s="18"/>
      <c r="EDN93" s="19"/>
      <c r="EDO93" s="19"/>
      <c r="EDP93" s="19"/>
      <c r="EDQ93" s="20"/>
      <c r="EDU93" s="11"/>
      <c r="EDV93" s="12"/>
      <c r="EDW93" s="13"/>
      <c r="EDX93" s="14"/>
      <c r="EDY93" s="15"/>
      <c r="EDZ93" s="16"/>
      <c r="EEA93" s="17"/>
      <c r="EEB93" s="17"/>
      <c r="EEC93" s="18"/>
      <c r="EED93" s="18"/>
      <c r="EEE93" s="19"/>
      <c r="EEF93" s="19"/>
      <c r="EEG93" s="19"/>
      <c r="EEH93" s="20"/>
      <c r="EEL93" s="11"/>
      <c r="EEM93" s="12"/>
      <c r="EEN93" s="13"/>
      <c r="EEO93" s="14"/>
      <c r="EEP93" s="15"/>
      <c r="EEQ93" s="16"/>
      <c r="EER93" s="17"/>
      <c r="EES93" s="17"/>
      <c r="EET93" s="18"/>
      <c r="EEU93" s="18"/>
      <c r="EEV93" s="19"/>
      <c r="EEW93" s="19"/>
      <c r="EEX93" s="19"/>
      <c r="EEY93" s="20"/>
      <c r="EFC93" s="11"/>
      <c r="EFD93" s="12"/>
      <c r="EFE93" s="13"/>
      <c r="EFF93" s="14"/>
      <c r="EFG93" s="15"/>
      <c r="EFH93" s="16"/>
      <c r="EFI93" s="17"/>
      <c r="EFJ93" s="17"/>
      <c r="EFK93" s="18"/>
      <c r="EFL93" s="18"/>
      <c r="EFM93" s="19"/>
      <c r="EFN93" s="19"/>
      <c r="EFO93" s="19"/>
      <c r="EFP93" s="20"/>
      <c r="EFT93" s="11"/>
      <c r="EFU93" s="12"/>
      <c r="EFV93" s="13"/>
      <c r="EFW93" s="14"/>
      <c r="EFX93" s="15"/>
      <c r="EFY93" s="16"/>
      <c r="EFZ93" s="17"/>
      <c r="EGA93" s="17"/>
      <c r="EGB93" s="18"/>
      <c r="EGC93" s="18"/>
      <c r="EGD93" s="19"/>
      <c r="EGE93" s="19"/>
      <c r="EGF93" s="19"/>
      <c r="EGG93" s="20"/>
      <c r="EGK93" s="11"/>
      <c r="EGL93" s="12"/>
      <c r="EGM93" s="13"/>
      <c r="EGN93" s="14"/>
      <c r="EGO93" s="15"/>
      <c r="EGP93" s="16"/>
      <c r="EGQ93" s="17"/>
      <c r="EGR93" s="17"/>
      <c r="EGS93" s="18"/>
      <c r="EGT93" s="18"/>
      <c r="EGU93" s="19"/>
      <c r="EGV93" s="19"/>
      <c r="EGW93" s="19"/>
      <c r="EGX93" s="20"/>
      <c r="EHB93" s="11"/>
      <c r="EHC93" s="12"/>
      <c r="EHD93" s="13"/>
      <c r="EHE93" s="14"/>
      <c r="EHF93" s="15"/>
      <c r="EHG93" s="16"/>
      <c r="EHH93" s="17"/>
      <c r="EHI93" s="17"/>
      <c r="EHJ93" s="18"/>
      <c r="EHK93" s="18"/>
      <c r="EHL93" s="19"/>
      <c r="EHM93" s="19"/>
      <c r="EHN93" s="19"/>
      <c r="EHO93" s="20"/>
      <c r="EHS93" s="11"/>
      <c r="EHT93" s="12"/>
      <c r="EHU93" s="13"/>
      <c r="EHV93" s="14"/>
      <c r="EHW93" s="15"/>
      <c r="EHX93" s="16"/>
      <c r="EHY93" s="17"/>
      <c r="EHZ93" s="17"/>
      <c r="EIA93" s="18"/>
      <c r="EIB93" s="18"/>
      <c r="EIC93" s="19"/>
      <c r="EID93" s="19"/>
      <c r="EIE93" s="19"/>
      <c r="EIF93" s="20"/>
      <c r="EIJ93" s="11"/>
      <c r="EIK93" s="12"/>
      <c r="EIL93" s="13"/>
      <c r="EIM93" s="14"/>
      <c r="EIN93" s="15"/>
      <c r="EIO93" s="16"/>
      <c r="EIP93" s="17"/>
      <c r="EIQ93" s="17"/>
      <c r="EIR93" s="18"/>
      <c r="EIS93" s="18"/>
      <c r="EIT93" s="19"/>
      <c r="EIU93" s="19"/>
      <c r="EIV93" s="19"/>
      <c r="EIW93" s="20"/>
      <c r="EJA93" s="11"/>
      <c r="EJB93" s="12"/>
      <c r="EJC93" s="13"/>
      <c r="EJD93" s="14"/>
      <c r="EJE93" s="15"/>
      <c r="EJF93" s="16"/>
      <c r="EJG93" s="17"/>
      <c r="EJH93" s="17"/>
      <c r="EJI93" s="18"/>
      <c r="EJJ93" s="18"/>
      <c r="EJK93" s="19"/>
      <c r="EJL93" s="19"/>
      <c r="EJM93" s="19"/>
      <c r="EJN93" s="20"/>
      <c r="EJR93" s="11"/>
      <c r="EJS93" s="12"/>
      <c r="EJT93" s="13"/>
      <c r="EJU93" s="14"/>
      <c r="EJV93" s="15"/>
      <c r="EJW93" s="16"/>
      <c r="EJX93" s="17"/>
      <c r="EJY93" s="17"/>
      <c r="EJZ93" s="18"/>
      <c r="EKA93" s="18"/>
      <c r="EKB93" s="19"/>
      <c r="EKC93" s="19"/>
      <c r="EKD93" s="19"/>
      <c r="EKE93" s="20"/>
      <c r="EKI93" s="11"/>
      <c r="EKJ93" s="12"/>
      <c r="EKK93" s="13"/>
      <c r="EKL93" s="14"/>
      <c r="EKM93" s="15"/>
      <c r="EKN93" s="16"/>
      <c r="EKO93" s="17"/>
      <c r="EKP93" s="17"/>
      <c r="EKQ93" s="18"/>
      <c r="EKR93" s="18"/>
      <c r="EKS93" s="19"/>
      <c r="EKT93" s="19"/>
      <c r="EKU93" s="19"/>
      <c r="EKV93" s="20"/>
      <c r="EKZ93" s="11"/>
      <c r="ELA93" s="12"/>
      <c r="ELB93" s="13"/>
      <c r="ELC93" s="14"/>
      <c r="ELD93" s="15"/>
      <c r="ELE93" s="16"/>
      <c r="ELF93" s="17"/>
      <c r="ELG93" s="17"/>
      <c r="ELH93" s="18"/>
      <c r="ELI93" s="18"/>
      <c r="ELJ93" s="19"/>
      <c r="ELK93" s="19"/>
      <c r="ELL93" s="19"/>
      <c r="ELM93" s="20"/>
      <c r="ELQ93" s="11"/>
      <c r="ELR93" s="12"/>
      <c r="ELS93" s="13"/>
      <c r="ELT93" s="14"/>
      <c r="ELU93" s="15"/>
      <c r="ELV93" s="16"/>
      <c r="ELW93" s="17"/>
      <c r="ELX93" s="17"/>
      <c r="ELY93" s="18"/>
      <c r="ELZ93" s="18"/>
      <c r="EMA93" s="19"/>
      <c r="EMB93" s="19"/>
      <c r="EMC93" s="19"/>
      <c r="EMD93" s="20"/>
      <c r="EMH93" s="11"/>
      <c r="EMI93" s="12"/>
      <c r="EMJ93" s="13"/>
      <c r="EMK93" s="14"/>
      <c r="EML93" s="15"/>
      <c r="EMM93" s="16"/>
      <c r="EMN93" s="17"/>
      <c r="EMO93" s="17"/>
      <c r="EMP93" s="18"/>
      <c r="EMQ93" s="18"/>
      <c r="EMR93" s="19"/>
      <c r="EMS93" s="19"/>
      <c r="EMT93" s="19"/>
      <c r="EMU93" s="20"/>
      <c r="EMY93" s="11"/>
      <c r="EMZ93" s="12"/>
      <c r="ENA93" s="13"/>
      <c r="ENB93" s="14"/>
      <c r="ENC93" s="15"/>
      <c r="END93" s="16"/>
      <c r="ENE93" s="17"/>
      <c r="ENF93" s="17"/>
      <c r="ENG93" s="18"/>
      <c r="ENH93" s="18"/>
      <c r="ENI93" s="19"/>
      <c r="ENJ93" s="19"/>
      <c r="ENK93" s="19"/>
      <c r="ENL93" s="20"/>
      <c r="ENP93" s="11"/>
      <c r="ENQ93" s="12"/>
      <c r="ENR93" s="13"/>
      <c r="ENS93" s="14"/>
      <c r="ENT93" s="15"/>
      <c r="ENU93" s="16"/>
      <c r="ENV93" s="17"/>
      <c r="ENW93" s="17"/>
      <c r="ENX93" s="18"/>
      <c r="ENY93" s="18"/>
      <c r="ENZ93" s="19"/>
      <c r="EOA93" s="19"/>
      <c r="EOB93" s="19"/>
      <c r="EOC93" s="20"/>
      <c r="EOG93" s="11"/>
      <c r="EOH93" s="12"/>
      <c r="EOI93" s="13"/>
      <c r="EOJ93" s="14"/>
      <c r="EOK93" s="15"/>
      <c r="EOL93" s="16"/>
      <c r="EOM93" s="17"/>
      <c r="EON93" s="17"/>
      <c r="EOO93" s="18"/>
      <c r="EOP93" s="18"/>
      <c r="EOQ93" s="19"/>
      <c r="EOR93" s="19"/>
      <c r="EOS93" s="19"/>
      <c r="EOT93" s="20"/>
      <c r="EOX93" s="11"/>
      <c r="EOY93" s="12"/>
      <c r="EOZ93" s="13"/>
      <c r="EPA93" s="14"/>
      <c r="EPB93" s="15"/>
      <c r="EPC93" s="16"/>
      <c r="EPD93" s="17"/>
      <c r="EPE93" s="17"/>
      <c r="EPF93" s="18"/>
      <c r="EPG93" s="18"/>
      <c r="EPH93" s="19"/>
      <c r="EPI93" s="19"/>
      <c r="EPJ93" s="19"/>
      <c r="EPK93" s="20"/>
      <c r="EPO93" s="11"/>
      <c r="EPP93" s="12"/>
      <c r="EPQ93" s="13"/>
      <c r="EPR93" s="14"/>
      <c r="EPS93" s="15"/>
      <c r="EPT93" s="16"/>
      <c r="EPU93" s="17"/>
      <c r="EPV93" s="17"/>
      <c r="EPW93" s="18"/>
      <c r="EPX93" s="18"/>
      <c r="EPY93" s="19"/>
      <c r="EPZ93" s="19"/>
      <c r="EQA93" s="19"/>
      <c r="EQB93" s="20"/>
      <c r="EQF93" s="11"/>
      <c r="EQG93" s="12"/>
      <c r="EQH93" s="13"/>
      <c r="EQI93" s="14"/>
      <c r="EQJ93" s="15"/>
      <c r="EQK93" s="16"/>
      <c r="EQL93" s="17"/>
      <c r="EQM93" s="17"/>
      <c r="EQN93" s="18"/>
      <c r="EQO93" s="18"/>
      <c r="EQP93" s="19"/>
      <c r="EQQ93" s="19"/>
      <c r="EQR93" s="19"/>
      <c r="EQS93" s="20"/>
      <c r="EQW93" s="11"/>
      <c r="EQX93" s="12"/>
      <c r="EQY93" s="13"/>
      <c r="EQZ93" s="14"/>
      <c r="ERA93" s="15"/>
      <c r="ERB93" s="16"/>
      <c r="ERC93" s="17"/>
      <c r="ERD93" s="17"/>
      <c r="ERE93" s="18"/>
      <c r="ERF93" s="18"/>
      <c r="ERG93" s="19"/>
      <c r="ERH93" s="19"/>
      <c r="ERI93" s="19"/>
      <c r="ERJ93" s="20"/>
      <c r="ERN93" s="11"/>
      <c r="ERO93" s="12"/>
      <c r="ERP93" s="13"/>
      <c r="ERQ93" s="14"/>
      <c r="ERR93" s="15"/>
      <c r="ERS93" s="16"/>
      <c r="ERT93" s="17"/>
      <c r="ERU93" s="17"/>
      <c r="ERV93" s="18"/>
      <c r="ERW93" s="18"/>
      <c r="ERX93" s="19"/>
      <c r="ERY93" s="19"/>
      <c r="ERZ93" s="19"/>
      <c r="ESA93" s="20"/>
      <c r="ESE93" s="11"/>
      <c r="ESF93" s="12"/>
      <c r="ESG93" s="13"/>
      <c r="ESH93" s="14"/>
      <c r="ESI93" s="15"/>
      <c r="ESJ93" s="16"/>
      <c r="ESK93" s="17"/>
      <c r="ESL93" s="17"/>
      <c r="ESM93" s="18"/>
      <c r="ESN93" s="18"/>
      <c r="ESO93" s="19"/>
      <c r="ESP93" s="19"/>
      <c r="ESQ93" s="19"/>
      <c r="ESR93" s="20"/>
      <c r="ESV93" s="11"/>
      <c r="ESW93" s="12"/>
      <c r="ESX93" s="13"/>
      <c r="ESY93" s="14"/>
      <c r="ESZ93" s="15"/>
      <c r="ETA93" s="16"/>
      <c r="ETB93" s="17"/>
      <c r="ETC93" s="17"/>
      <c r="ETD93" s="18"/>
      <c r="ETE93" s="18"/>
      <c r="ETF93" s="19"/>
      <c r="ETG93" s="19"/>
      <c r="ETH93" s="19"/>
      <c r="ETI93" s="20"/>
      <c r="ETM93" s="11"/>
      <c r="ETN93" s="12"/>
      <c r="ETO93" s="13"/>
      <c r="ETP93" s="14"/>
      <c r="ETQ93" s="15"/>
      <c r="ETR93" s="16"/>
      <c r="ETS93" s="17"/>
      <c r="ETT93" s="17"/>
      <c r="ETU93" s="18"/>
      <c r="ETV93" s="18"/>
      <c r="ETW93" s="19"/>
      <c r="ETX93" s="19"/>
      <c r="ETY93" s="19"/>
      <c r="ETZ93" s="20"/>
      <c r="EUD93" s="11"/>
      <c r="EUE93" s="12"/>
      <c r="EUF93" s="13"/>
      <c r="EUG93" s="14"/>
      <c r="EUH93" s="15"/>
      <c r="EUI93" s="16"/>
      <c r="EUJ93" s="17"/>
      <c r="EUK93" s="17"/>
      <c r="EUL93" s="18"/>
      <c r="EUM93" s="18"/>
      <c r="EUN93" s="19"/>
      <c r="EUO93" s="19"/>
      <c r="EUP93" s="19"/>
      <c r="EUQ93" s="20"/>
      <c r="EUU93" s="11"/>
      <c r="EUV93" s="12"/>
      <c r="EUW93" s="13"/>
      <c r="EUX93" s="14"/>
      <c r="EUY93" s="15"/>
      <c r="EUZ93" s="16"/>
      <c r="EVA93" s="17"/>
      <c r="EVB93" s="17"/>
      <c r="EVC93" s="18"/>
      <c r="EVD93" s="18"/>
      <c r="EVE93" s="19"/>
      <c r="EVF93" s="19"/>
      <c r="EVG93" s="19"/>
      <c r="EVH93" s="20"/>
      <c r="EVL93" s="11"/>
      <c r="EVM93" s="12"/>
      <c r="EVN93" s="13"/>
      <c r="EVO93" s="14"/>
      <c r="EVP93" s="15"/>
      <c r="EVQ93" s="16"/>
      <c r="EVR93" s="17"/>
      <c r="EVS93" s="17"/>
      <c r="EVT93" s="18"/>
      <c r="EVU93" s="18"/>
      <c r="EVV93" s="19"/>
      <c r="EVW93" s="19"/>
      <c r="EVX93" s="19"/>
      <c r="EVY93" s="20"/>
      <c r="EWC93" s="11"/>
      <c r="EWD93" s="12"/>
      <c r="EWE93" s="13"/>
      <c r="EWF93" s="14"/>
      <c r="EWG93" s="15"/>
      <c r="EWH93" s="16"/>
      <c r="EWI93" s="17"/>
      <c r="EWJ93" s="17"/>
      <c r="EWK93" s="18"/>
      <c r="EWL93" s="18"/>
      <c r="EWM93" s="19"/>
      <c r="EWN93" s="19"/>
      <c r="EWO93" s="19"/>
      <c r="EWP93" s="20"/>
      <c r="EWT93" s="11"/>
      <c r="EWU93" s="12"/>
      <c r="EWV93" s="13"/>
      <c r="EWW93" s="14"/>
      <c r="EWX93" s="15"/>
      <c r="EWY93" s="16"/>
      <c r="EWZ93" s="17"/>
      <c r="EXA93" s="17"/>
      <c r="EXB93" s="18"/>
      <c r="EXC93" s="18"/>
      <c r="EXD93" s="19"/>
      <c r="EXE93" s="19"/>
      <c r="EXF93" s="19"/>
      <c r="EXG93" s="20"/>
      <c r="EXK93" s="11"/>
      <c r="EXL93" s="12"/>
      <c r="EXM93" s="13"/>
      <c r="EXN93" s="14"/>
      <c r="EXO93" s="15"/>
      <c r="EXP93" s="16"/>
      <c r="EXQ93" s="17"/>
      <c r="EXR93" s="17"/>
      <c r="EXS93" s="18"/>
      <c r="EXT93" s="18"/>
      <c r="EXU93" s="19"/>
      <c r="EXV93" s="19"/>
      <c r="EXW93" s="19"/>
      <c r="EXX93" s="20"/>
      <c r="EYB93" s="11"/>
      <c r="EYC93" s="12"/>
      <c r="EYD93" s="13"/>
      <c r="EYE93" s="14"/>
      <c r="EYF93" s="15"/>
      <c r="EYG93" s="16"/>
      <c r="EYH93" s="17"/>
      <c r="EYI93" s="17"/>
      <c r="EYJ93" s="18"/>
      <c r="EYK93" s="18"/>
      <c r="EYL93" s="19"/>
      <c r="EYM93" s="19"/>
      <c r="EYN93" s="19"/>
      <c r="EYO93" s="20"/>
      <c r="EYS93" s="11"/>
      <c r="EYT93" s="12"/>
      <c r="EYU93" s="13"/>
      <c r="EYV93" s="14"/>
      <c r="EYW93" s="15"/>
      <c r="EYX93" s="16"/>
      <c r="EYY93" s="17"/>
      <c r="EYZ93" s="17"/>
      <c r="EZA93" s="18"/>
      <c r="EZB93" s="18"/>
      <c r="EZC93" s="19"/>
      <c r="EZD93" s="19"/>
      <c r="EZE93" s="19"/>
      <c r="EZF93" s="20"/>
      <c r="EZJ93" s="11"/>
      <c r="EZK93" s="12"/>
      <c r="EZL93" s="13"/>
      <c r="EZM93" s="14"/>
      <c r="EZN93" s="15"/>
      <c r="EZO93" s="16"/>
      <c r="EZP93" s="17"/>
      <c r="EZQ93" s="17"/>
      <c r="EZR93" s="18"/>
      <c r="EZS93" s="18"/>
      <c r="EZT93" s="19"/>
      <c r="EZU93" s="19"/>
      <c r="EZV93" s="19"/>
      <c r="EZW93" s="20"/>
      <c r="FAA93" s="11"/>
      <c r="FAB93" s="12"/>
      <c r="FAC93" s="13"/>
      <c r="FAD93" s="14"/>
      <c r="FAE93" s="15"/>
      <c r="FAF93" s="16"/>
      <c r="FAG93" s="17"/>
      <c r="FAH93" s="17"/>
      <c r="FAI93" s="18"/>
      <c r="FAJ93" s="18"/>
      <c r="FAK93" s="19"/>
      <c r="FAL93" s="19"/>
      <c r="FAM93" s="19"/>
      <c r="FAN93" s="20"/>
      <c r="FAR93" s="11"/>
      <c r="FAS93" s="12"/>
      <c r="FAT93" s="13"/>
      <c r="FAU93" s="14"/>
      <c r="FAV93" s="15"/>
      <c r="FAW93" s="16"/>
      <c r="FAX93" s="17"/>
      <c r="FAY93" s="17"/>
      <c r="FAZ93" s="18"/>
      <c r="FBA93" s="18"/>
      <c r="FBB93" s="19"/>
      <c r="FBC93" s="19"/>
      <c r="FBD93" s="19"/>
      <c r="FBE93" s="20"/>
      <c r="FBI93" s="11"/>
      <c r="FBJ93" s="12"/>
      <c r="FBK93" s="13"/>
      <c r="FBL93" s="14"/>
      <c r="FBM93" s="15"/>
      <c r="FBN93" s="16"/>
      <c r="FBO93" s="17"/>
      <c r="FBP93" s="17"/>
      <c r="FBQ93" s="18"/>
      <c r="FBR93" s="18"/>
      <c r="FBS93" s="19"/>
      <c r="FBT93" s="19"/>
      <c r="FBU93" s="19"/>
      <c r="FBV93" s="20"/>
      <c r="FBZ93" s="11"/>
      <c r="FCA93" s="12"/>
      <c r="FCB93" s="13"/>
      <c r="FCC93" s="14"/>
      <c r="FCD93" s="15"/>
      <c r="FCE93" s="16"/>
      <c r="FCF93" s="17"/>
      <c r="FCG93" s="17"/>
      <c r="FCH93" s="18"/>
      <c r="FCI93" s="18"/>
      <c r="FCJ93" s="19"/>
      <c r="FCK93" s="19"/>
      <c r="FCL93" s="19"/>
      <c r="FCM93" s="20"/>
      <c r="FCQ93" s="11"/>
      <c r="FCR93" s="12"/>
      <c r="FCS93" s="13"/>
      <c r="FCT93" s="14"/>
      <c r="FCU93" s="15"/>
      <c r="FCV93" s="16"/>
      <c r="FCW93" s="17"/>
      <c r="FCX93" s="17"/>
      <c r="FCY93" s="18"/>
      <c r="FCZ93" s="18"/>
      <c r="FDA93" s="19"/>
      <c r="FDB93" s="19"/>
      <c r="FDC93" s="19"/>
      <c r="FDD93" s="20"/>
      <c r="FDH93" s="11"/>
      <c r="FDI93" s="12"/>
      <c r="FDJ93" s="13"/>
      <c r="FDK93" s="14"/>
      <c r="FDL93" s="15"/>
      <c r="FDM93" s="16"/>
      <c r="FDN93" s="17"/>
      <c r="FDO93" s="17"/>
      <c r="FDP93" s="18"/>
      <c r="FDQ93" s="18"/>
      <c r="FDR93" s="19"/>
      <c r="FDS93" s="19"/>
      <c r="FDT93" s="19"/>
      <c r="FDU93" s="20"/>
      <c r="FDY93" s="11"/>
      <c r="FDZ93" s="12"/>
      <c r="FEA93" s="13"/>
      <c r="FEB93" s="14"/>
      <c r="FEC93" s="15"/>
      <c r="FED93" s="16"/>
      <c r="FEE93" s="17"/>
      <c r="FEF93" s="17"/>
      <c r="FEG93" s="18"/>
      <c r="FEH93" s="18"/>
      <c r="FEI93" s="19"/>
      <c r="FEJ93" s="19"/>
      <c r="FEK93" s="19"/>
      <c r="FEL93" s="20"/>
      <c r="FEP93" s="11"/>
      <c r="FEQ93" s="12"/>
      <c r="FER93" s="13"/>
      <c r="FES93" s="14"/>
      <c r="FET93" s="15"/>
      <c r="FEU93" s="16"/>
      <c r="FEV93" s="17"/>
      <c r="FEW93" s="17"/>
      <c r="FEX93" s="18"/>
      <c r="FEY93" s="18"/>
      <c r="FEZ93" s="19"/>
      <c r="FFA93" s="19"/>
      <c r="FFB93" s="19"/>
      <c r="FFC93" s="20"/>
      <c r="FFG93" s="11"/>
      <c r="FFH93" s="12"/>
      <c r="FFI93" s="13"/>
      <c r="FFJ93" s="14"/>
      <c r="FFK93" s="15"/>
      <c r="FFL93" s="16"/>
      <c r="FFM93" s="17"/>
      <c r="FFN93" s="17"/>
      <c r="FFO93" s="18"/>
      <c r="FFP93" s="18"/>
      <c r="FFQ93" s="19"/>
      <c r="FFR93" s="19"/>
      <c r="FFS93" s="19"/>
      <c r="FFT93" s="20"/>
      <c r="FFX93" s="11"/>
      <c r="FFY93" s="12"/>
      <c r="FFZ93" s="13"/>
      <c r="FGA93" s="14"/>
      <c r="FGB93" s="15"/>
      <c r="FGC93" s="16"/>
      <c r="FGD93" s="17"/>
      <c r="FGE93" s="17"/>
      <c r="FGF93" s="18"/>
      <c r="FGG93" s="18"/>
      <c r="FGH93" s="19"/>
      <c r="FGI93" s="19"/>
      <c r="FGJ93" s="19"/>
      <c r="FGK93" s="20"/>
      <c r="FGO93" s="11"/>
      <c r="FGP93" s="12"/>
      <c r="FGQ93" s="13"/>
      <c r="FGR93" s="14"/>
      <c r="FGS93" s="15"/>
      <c r="FGT93" s="16"/>
      <c r="FGU93" s="17"/>
      <c r="FGV93" s="17"/>
      <c r="FGW93" s="18"/>
      <c r="FGX93" s="18"/>
      <c r="FGY93" s="19"/>
      <c r="FGZ93" s="19"/>
      <c r="FHA93" s="19"/>
      <c r="FHB93" s="20"/>
      <c r="FHF93" s="11"/>
      <c r="FHG93" s="12"/>
      <c r="FHH93" s="13"/>
      <c r="FHI93" s="14"/>
      <c r="FHJ93" s="15"/>
      <c r="FHK93" s="16"/>
      <c r="FHL93" s="17"/>
      <c r="FHM93" s="17"/>
      <c r="FHN93" s="18"/>
      <c r="FHO93" s="18"/>
      <c r="FHP93" s="19"/>
      <c r="FHQ93" s="19"/>
      <c r="FHR93" s="19"/>
      <c r="FHS93" s="20"/>
      <c r="FHW93" s="11"/>
      <c r="FHX93" s="12"/>
      <c r="FHY93" s="13"/>
      <c r="FHZ93" s="14"/>
      <c r="FIA93" s="15"/>
      <c r="FIB93" s="16"/>
      <c r="FIC93" s="17"/>
      <c r="FID93" s="17"/>
      <c r="FIE93" s="18"/>
      <c r="FIF93" s="18"/>
      <c r="FIG93" s="19"/>
      <c r="FIH93" s="19"/>
      <c r="FII93" s="19"/>
      <c r="FIJ93" s="20"/>
      <c r="FIN93" s="11"/>
      <c r="FIO93" s="12"/>
      <c r="FIP93" s="13"/>
      <c r="FIQ93" s="14"/>
      <c r="FIR93" s="15"/>
      <c r="FIS93" s="16"/>
      <c r="FIT93" s="17"/>
      <c r="FIU93" s="17"/>
      <c r="FIV93" s="18"/>
      <c r="FIW93" s="18"/>
      <c r="FIX93" s="19"/>
      <c r="FIY93" s="19"/>
      <c r="FIZ93" s="19"/>
      <c r="FJA93" s="20"/>
      <c r="FJE93" s="11"/>
      <c r="FJF93" s="12"/>
      <c r="FJG93" s="13"/>
      <c r="FJH93" s="14"/>
      <c r="FJI93" s="15"/>
      <c r="FJJ93" s="16"/>
      <c r="FJK93" s="17"/>
      <c r="FJL93" s="17"/>
      <c r="FJM93" s="18"/>
      <c r="FJN93" s="18"/>
      <c r="FJO93" s="19"/>
      <c r="FJP93" s="19"/>
      <c r="FJQ93" s="19"/>
      <c r="FJR93" s="20"/>
      <c r="FJV93" s="11"/>
      <c r="FJW93" s="12"/>
      <c r="FJX93" s="13"/>
      <c r="FJY93" s="14"/>
      <c r="FJZ93" s="15"/>
      <c r="FKA93" s="16"/>
      <c r="FKB93" s="17"/>
      <c r="FKC93" s="17"/>
      <c r="FKD93" s="18"/>
      <c r="FKE93" s="18"/>
      <c r="FKF93" s="19"/>
      <c r="FKG93" s="19"/>
      <c r="FKH93" s="19"/>
      <c r="FKI93" s="20"/>
      <c r="FKM93" s="11"/>
      <c r="FKN93" s="12"/>
      <c r="FKO93" s="13"/>
      <c r="FKP93" s="14"/>
      <c r="FKQ93" s="15"/>
      <c r="FKR93" s="16"/>
      <c r="FKS93" s="17"/>
      <c r="FKT93" s="17"/>
      <c r="FKU93" s="18"/>
      <c r="FKV93" s="18"/>
      <c r="FKW93" s="19"/>
      <c r="FKX93" s="19"/>
      <c r="FKY93" s="19"/>
      <c r="FKZ93" s="20"/>
      <c r="FLD93" s="11"/>
      <c r="FLE93" s="12"/>
      <c r="FLF93" s="13"/>
      <c r="FLG93" s="14"/>
      <c r="FLH93" s="15"/>
      <c r="FLI93" s="16"/>
      <c r="FLJ93" s="17"/>
      <c r="FLK93" s="17"/>
      <c r="FLL93" s="18"/>
      <c r="FLM93" s="18"/>
      <c r="FLN93" s="19"/>
      <c r="FLO93" s="19"/>
      <c r="FLP93" s="19"/>
      <c r="FLQ93" s="20"/>
      <c r="FLU93" s="11"/>
      <c r="FLV93" s="12"/>
      <c r="FLW93" s="13"/>
      <c r="FLX93" s="14"/>
      <c r="FLY93" s="15"/>
      <c r="FLZ93" s="16"/>
      <c r="FMA93" s="17"/>
      <c r="FMB93" s="17"/>
      <c r="FMC93" s="18"/>
      <c r="FMD93" s="18"/>
      <c r="FME93" s="19"/>
      <c r="FMF93" s="19"/>
      <c r="FMG93" s="19"/>
      <c r="FMH93" s="20"/>
      <c r="FML93" s="11"/>
      <c r="FMM93" s="12"/>
      <c r="FMN93" s="13"/>
      <c r="FMO93" s="14"/>
      <c r="FMP93" s="15"/>
      <c r="FMQ93" s="16"/>
      <c r="FMR93" s="17"/>
      <c r="FMS93" s="17"/>
      <c r="FMT93" s="18"/>
      <c r="FMU93" s="18"/>
      <c r="FMV93" s="19"/>
      <c r="FMW93" s="19"/>
      <c r="FMX93" s="19"/>
      <c r="FMY93" s="20"/>
      <c r="FNC93" s="11"/>
      <c r="FND93" s="12"/>
      <c r="FNE93" s="13"/>
      <c r="FNF93" s="14"/>
      <c r="FNG93" s="15"/>
      <c r="FNH93" s="16"/>
      <c r="FNI93" s="17"/>
      <c r="FNJ93" s="17"/>
      <c r="FNK93" s="18"/>
      <c r="FNL93" s="18"/>
      <c r="FNM93" s="19"/>
      <c r="FNN93" s="19"/>
      <c r="FNO93" s="19"/>
      <c r="FNP93" s="20"/>
      <c r="FNT93" s="11"/>
      <c r="FNU93" s="12"/>
      <c r="FNV93" s="13"/>
      <c r="FNW93" s="14"/>
      <c r="FNX93" s="15"/>
      <c r="FNY93" s="16"/>
      <c r="FNZ93" s="17"/>
      <c r="FOA93" s="17"/>
      <c r="FOB93" s="18"/>
      <c r="FOC93" s="18"/>
      <c r="FOD93" s="19"/>
      <c r="FOE93" s="19"/>
      <c r="FOF93" s="19"/>
      <c r="FOG93" s="20"/>
      <c r="FOK93" s="11"/>
      <c r="FOL93" s="12"/>
      <c r="FOM93" s="13"/>
      <c r="FON93" s="14"/>
      <c r="FOO93" s="15"/>
      <c r="FOP93" s="16"/>
      <c r="FOQ93" s="17"/>
      <c r="FOR93" s="17"/>
      <c r="FOS93" s="18"/>
      <c r="FOT93" s="18"/>
      <c r="FOU93" s="19"/>
      <c r="FOV93" s="19"/>
      <c r="FOW93" s="19"/>
      <c r="FOX93" s="20"/>
      <c r="FPB93" s="11"/>
      <c r="FPC93" s="12"/>
      <c r="FPD93" s="13"/>
      <c r="FPE93" s="14"/>
      <c r="FPF93" s="15"/>
      <c r="FPG93" s="16"/>
      <c r="FPH93" s="17"/>
      <c r="FPI93" s="17"/>
      <c r="FPJ93" s="18"/>
      <c r="FPK93" s="18"/>
      <c r="FPL93" s="19"/>
      <c r="FPM93" s="19"/>
      <c r="FPN93" s="19"/>
      <c r="FPO93" s="20"/>
      <c r="FPS93" s="11"/>
      <c r="FPT93" s="12"/>
      <c r="FPU93" s="13"/>
      <c r="FPV93" s="14"/>
      <c r="FPW93" s="15"/>
      <c r="FPX93" s="16"/>
      <c r="FPY93" s="17"/>
      <c r="FPZ93" s="17"/>
      <c r="FQA93" s="18"/>
      <c r="FQB93" s="18"/>
      <c r="FQC93" s="19"/>
      <c r="FQD93" s="19"/>
      <c r="FQE93" s="19"/>
      <c r="FQF93" s="20"/>
      <c r="FQJ93" s="11"/>
      <c r="FQK93" s="12"/>
      <c r="FQL93" s="13"/>
      <c r="FQM93" s="14"/>
      <c r="FQN93" s="15"/>
      <c r="FQO93" s="16"/>
      <c r="FQP93" s="17"/>
      <c r="FQQ93" s="17"/>
      <c r="FQR93" s="18"/>
      <c r="FQS93" s="18"/>
      <c r="FQT93" s="19"/>
      <c r="FQU93" s="19"/>
      <c r="FQV93" s="19"/>
      <c r="FQW93" s="20"/>
      <c r="FRA93" s="11"/>
      <c r="FRB93" s="12"/>
      <c r="FRC93" s="13"/>
      <c r="FRD93" s="14"/>
      <c r="FRE93" s="15"/>
      <c r="FRF93" s="16"/>
      <c r="FRG93" s="17"/>
      <c r="FRH93" s="17"/>
      <c r="FRI93" s="18"/>
      <c r="FRJ93" s="18"/>
      <c r="FRK93" s="19"/>
      <c r="FRL93" s="19"/>
      <c r="FRM93" s="19"/>
      <c r="FRN93" s="20"/>
      <c r="FRR93" s="11"/>
      <c r="FRS93" s="12"/>
      <c r="FRT93" s="13"/>
      <c r="FRU93" s="14"/>
      <c r="FRV93" s="15"/>
      <c r="FRW93" s="16"/>
      <c r="FRX93" s="17"/>
      <c r="FRY93" s="17"/>
      <c r="FRZ93" s="18"/>
      <c r="FSA93" s="18"/>
      <c r="FSB93" s="19"/>
      <c r="FSC93" s="19"/>
      <c r="FSD93" s="19"/>
      <c r="FSE93" s="20"/>
      <c r="FSI93" s="11"/>
      <c r="FSJ93" s="12"/>
      <c r="FSK93" s="13"/>
      <c r="FSL93" s="14"/>
      <c r="FSM93" s="15"/>
      <c r="FSN93" s="16"/>
      <c r="FSO93" s="17"/>
      <c r="FSP93" s="17"/>
      <c r="FSQ93" s="18"/>
      <c r="FSR93" s="18"/>
      <c r="FSS93" s="19"/>
      <c r="FST93" s="19"/>
      <c r="FSU93" s="19"/>
      <c r="FSV93" s="20"/>
      <c r="FSZ93" s="11"/>
      <c r="FTA93" s="12"/>
      <c r="FTB93" s="13"/>
      <c r="FTC93" s="14"/>
      <c r="FTD93" s="15"/>
      <c r="FTE93" s="16"/>
      <c r="FTF93" s="17"/>
      <c r="FTG93" s="17"/>
      <c r="FTH93" s="18"/>
      <c r="FTI93" s="18"/>
      <c r="FTJ93" s="19"/>
      <c r="FTK93" s="19"/>
      <c r="FTL93" s="19"/>
      <c r="FTM93" s="20"/>
      <c r="FTQ93" s="11"/>
      <c r="FTR93" s="12"/>
      <c r="FTS93" s="13"/>
      <c r="FTT93" s="14"/>
      <c r="FTU93" s="15"/>
      <c r="FTV93" s="16"/>
      <c r="FTW93" s="17"/>
      <c r="FTX93" s="17"/>
      <c r="FTY93" s="18"/>
      <c r="FTZ93" s="18"/>
      <c r="FUA93" s="19"/>
      <c r="FUB93" s="19"/>
      <c r="FUC93" s="19"/>
      <c r="FUD93" s="20"/>
      <c r="FUH93" s="11"/>
      <c r="FUI93" s="12"/>
      <c r="FUJ93" s="13"/>
      <c r="FUK93" s="14"/>
      <c r="FUL93" s="15"/>
      <c r="FUM93" s="16"/>
      <c r="FUN93" s="17"/>
      <c r="FUO93" s="17"/>
      <c r="FUP93" s="18"/>
      <c r="FUQ93" s="18"/>
      <c r="FUR93" s="19"/>
      <c r="FUS93" s="19"/>
      <c r="FUT93" s="19"/>
      <c r="FUU93" s="20"/>
      <c r="FUY93" s="11"/>
      <c r="FUZ93" s="12"/>
      <c r="FVA93" s="13"/>
      <c r="FVB93" s="14"/>
      <c r="FVC93" s="15"/>
      <c r="FVD93" s="16"/>
      <c r="FVE93" s="17"/>
      <c r="FVF93" s="17"/>
      <c r="FVG93" s="18"/>
      <c r="FVH93" s="18"/>
      <c r="FVI93" s="19"/>
      <c r="FVJ93" s="19"/>
      <c r="FVK93" s="19"/>
      <c r="FVL93" s="20"/>
      <c r="FVP93" s="11"/>
      <c r="FVQ93" s="12"/>
      <c r="FVR93" s="13"/>
      <c r="FVS93" s="14"/>
      <c r="FVT93" s="15"/>
      <c r="FVU93" s="16"/>
      <c r="FVV93" s="17"/>
      <c r="FVW93" s="17"/>
      <c r="FVX93" s="18"/>
      <c r="FVY93" s="18"/>
      <c r="FVZ93" s="19"/>
      <c r="FWA93" s="19"/>
      <c r="FWB93" s="19"/>
      <c r="FWC93" s="20"/>
      <c r="FWG93" s="11"/>
      <c r="FWH93" s="12"/>
      <c r="FWI93" s="13"/>
      <c r="FWJ93" s="14"/>
      <c r="FWK93" s="15"/>
      <c r="FWL93" s="16"/>
      <c r="FWM93" s="17"/>
      <c r="FWN93" s="17"/>
      <c r="FWO93" s="18"/>
      <c r="FWP93" s="18"/>
      <c r="FWQ93" s="19"/>
      <c r="FWR93" s="19"/>
      <c r="FWS93" s="19"/>
      <c r="FWT93" s="20"/>
      <c r="FWX93" s="11"/>
      <c r="FWY93" s="12"/>
      <c r="FWZ93" s="13"/>
      <c r="FXA93" s="14"/>
      <c r="FXB93" s="15"/>
      <c r="FXC93" s="16"/>
      <c r="FXD93" s="17"/>
      <c r="FXE93" s="17"/>
      <c r="FXF93" s="18"/>
      <c r="FXG93" s="18"/>
      <c r="FXH93" s="19"/>
      <c r="FXI93" s="19"/>
      <c r="FXJ93" s="19"/>
      <c r="FXK93" s="20"/>
      <c r="FXO93" s="11"/>
      <c r="FXP93" s="12"/>
      <c r="FXQ93" s="13"/>
      <c r="FXR93" s="14"/>
      <c r="FXS93" s="15"/>
      <c r="FXT93" s="16"/>
      <c r="FXU93" s="17"/>
      <c r="FXV93" s="17"/>
      <c r="FXW93" s="18"/>
      <c r="FXX93" s="18"/>
      <c r="FXY93" s="19"/>
      <c r="FXZ93" s="19"/>
      <c r="FYA93" s="19"/>
      <c r="FYB93" s="20"/>
      <c r="FYF93" s="11"/>
      <c r="FYG93" s="12"/>
      <c r="FYH93" s="13"/>
      <c r="FYI93" s="14"/>
      <c r="FYJ93" s="15"/>
      <c r="FYK93" s="16"/>
      <c r="FYL93" s="17"/>
      <c r="FYM93" s="17"/>
      <c r="FYN93" s="18"/>
      <c r="FYO93" s="18"/>
      <c r="FYP93" s="19"/>
      <c r="FYQ93" s="19"/>
      <c r="FYR93" s="19"/>
      <c r="FYS93" s="20"/>
      <c r="FYW93" s="11"/>
      <c r="FYX93" s="12"/>
      <c r="FYY93" s="13"/>
      <c r="FYZ93" s="14"/>
      <c r="FZA93" s="15"/>
      <c r="FZB93" s="16"/>
      <c r="FZC93" s="17"/>
      <c r="FZD93" s="17"/>
      <c r="FZE93" s="18"/>
      <c r="FZF93" s="18"/>
      <c r="FZG93" s="19"/>
      <c r="FZH93" s="19"/>
      <c r="FZI93" s="19"/>
      <c r="FZJ93" s="20"/>
      <c r="FZN93" s="11"/>
      <c r="FZO93" s="12"/>
      <c r="FZP93" s="13"/>
      <c r="FZQ93" s="14"/>
      <c r="FZR93" s="15"/>
      <c r="FZS93" s="16"/>
      <c r="FZT93" s="17"/>
      <c r="FZU93" s="17"/>
      <c r="FZV93" s="18"/>
      <c r="FZW93" s="18"/>
      <c r="FZX93" s="19"/>
      <c r="FZY93" s="19"/>
      <c r="FZZ93" s="19"/>
      <c r="GAA93" s="20"/>
      <c r="GAE93" s="11"/>
      <c r="GAF93" s="12"/>
      <c r="GAG93" s="13"/>
      <c r="GAH93" s="14"/>
      <c r="GAI93" s="15"/>
      <c r="GAJ93" s="16"/>
      <c r="GAK93" s="17"/>
      <c r="GAL93" s="17"/>
      <c r="GAM93" s="18"/>
      <c r="GAN93" s="18"/>
      <c r="GAO93" s="19"/>
      <c r="GAP93" s="19"/>
      <c r="GAQ93" s="19"/>
      <c r="GAR93" s="20"/>
      <c r="GAV93" s="11"/>
      <c r="GAW93" s="12"/>
      <c r="GAX93" s="13"/>
      <c r="GAY93" s="14"/>
      <c r="GAZ93" s="15"/>
      <c r="GBA93" s="16"/>
      <c r="GBB93" s="17"/>
      <c r="GBC93" s="17"/>
      <c r="GBD93" s="18"/>
      <c r="GBE93" s="18"/>
      <c r="GBF93" s="19"/>
      <c r="GBG93" s="19"/>
      <c r="GBH93" s="19"/>
      <c r="GBI93" s="20"/>
      <c r="GBM93" s="11"/>
      <c r="GBN93" s="12"/>
      <c r="GBO93" s="13"/>
      <c r="GBP93" s="14"/>
      <c r="GBQ93" s="15"/>
      <c r="GBR93" s="16"/>
      <c r="GBS93" s="17"/>
      <c r="GBT93" s="17"/>
      <c r="GBU93" s="18"/>
      <c r="GBV93" s="18"/>
      <c r="GBW93" s="19"/>
      <c r="GBX93" s="19"/>
      <c r="GBY93" s="19"/>
      <c r="GBZ93" s="20"/>
      <c r="GCD93" s="11"/>
      <c r="GCE93" s="12"/>
      <c r="GCF93" s="13"/>
      <c r="GCG93" s="14"/>
      <c r="GCH93" s="15"/>
      <c r="GCI93" s="16"/>
      <c r="GCJ93" s="17"/>
      <c r="GCK93" s="17"/>
      <c r="GCL93" s="18"/>
      <c r="GCM93" s="18"/>
      <c r="GCN93" s="19"/>
      <c r="GCO93" s="19"/>
      <c r="GCP93" s="19"/>
      <c r="GCQ93" s="20"/>
      <c r="GCU93" s="11"/>
      <c r="GCV93" s="12"/>
      <c r="GCW93" s="13"/>
      <c r="GCX93" s="14"/>
      <c r="GCY93" s="15"/>
      <c r="GCZ93" s="16"/>
      <c r="GDA93" s="17"/>
      <c r="GDB93" s="17"/>
      <c r="GDC93" s="18"/>
      <c r="GDD93" s="18"/>
      <c r="GDE93" s="19"/>
      <c r="GDF93" s="19"/>
      <c r="GDG93" s="19"/>
      <c r="GDH93" s="20"/>
      <c r="GDL93" s="11"/>
      <c r="GDM93" s="12"/>
      <c r="GDN93" s="13"/>
      <c r="GDO93" s="14"/>
      <c r="GDP93" s="15"/>
      <c r="GDQ93" s="16"/>
      <c r="GDR93" s="17"/>
      <c r="GDS93" s="17"/>
      <c r="GDT93" s="18"/>
      <c r="GDU93" s="18"/>
      <c r="GDV93" s="19"/>
      <c r="GDW93" s="19"/>
      <c r="GDX93" s="19"/>
      <c r="GDY93" s="20"/>
      <c r="GEC93" s="11"/>
      <c r="GED93" s="12"/>
      <c r="GEE93" s="13"/>
      <c r="GEF93" s="14"/>
      <c r="GEG93" s="15"/>
      <c r="GEH93" s="16"/>
      <c r="GEI93" s="17"/>
      <c r="GEJ93" s="17"/>
      <c r="GEK93" s="18"/>
      <c r="GEL93" s="18"/>
      <c r="GEM93" s="19"/>
      <c r="GEN93" s="19"/>
      <c r="GEO93" s="19"/>
      <c r="GEP93" s="20"/>
      <c r="GET93" s="11"/>
      <c r="GEU93" s="12"/>
      <c r="GEV93" s="13"/>
      <c r="GEW93" s="14"/>
      <c r="GEX93" s="15"/>
      <c r="GEY93" s="16"/>
      <c r="GEZ93" s="17"/>
      <c r="GFA93" s="17"/>
      <c r="GFB93" s="18"/>
      <c r="GFC93" s="18"/>
      <c r="GFD93" s="19"/>
      <c r="GFE93" s="19"/>
      <c r="GFF93" s="19"/>
      <c r="GFG93" s="20"/>
      <c r="GFK93" s="11"/>
      <c r="GFL93" s="12"/>
      <c r="GFM93" s="13"/>
      <c r="GFN93" s="14"/>
      <c r="GFO93" s="15"/>
      <c r="GFP93" s="16"/>
      <c r="GFQ93" s="17"/>
      <c r="GFR93" s="17"/>
      <c r="GFS93" s="18"/>
      <c r="GFT93" s="18"/>
      <c r="GFU93" s="19"/>
      <c r="GFV93" s="19"/>
      <c r="GFW93" s="19"/>
      <c r="GFX93" s="20"/>
      <c r="GGB93" s="11"/>
      <c r="GGC93" s="12"/>
      <c r="GGD93" s="13"/>
      <c r="GGE93" s="14"/>
      <c r="GGF93" s="15"/>
      <c r="GGG93" s="16"/>
      <c r="GGH93" s="17"/>
      <c r="GGI93" s="17"/>
      <c r="GGJ93" s="18"/>
      <c r="GGK93" s="18"/>
      <c r="GGL93" s="19"/>
      <c r="GGM93" s="19"/>
      <c r="GGN93" s="19"/>
      <c r="GGO93" s="20"/>
      <c r="GGS93" s="11"/>
      <c r="GGT93" s="12"/>
      <c r="GGU93" s="13"/>
      <c r="GGV93" s="14"/>
      <c r="GGW93" s="15"/>
      <c r="GGX93" s="16"/>
      <c r="GGY93" s="17"/>
      <c r="GGZ93" s="17"/>
      <c r="GHA93" s="18"/>
      <c r="GHB93" s="18"/>
      <c r="GHC93" s="19"/>
      <c r="GHD93" s="19"/>
      <c r="GHE93" s="19"/>
      <c r="GHF93" s="20"/>
      <c r="GHJ93" s="11"/>
      <c r="GHK93" s="12"/>
      <c r="GHL93" s="13"/>
      <c r="GHM93" s="14"/>
      <c r="GHN93" s="15"/>
      <c r="GHO93" s="16"/>
      <c r="GHP93" s="17"/>
      <c r="GHQ93" s="17"/>
      <c r="GHR93" s="18"/>
      <c r="GHS93" s="18"/>
      <c r="GHT93" s="19"/>
      <c r="GHU93" s="19"/>
      <c r="GHV93" s="19"/>
      <c r="GHW93" s="20"/>
      <c r="GIA93" s="11"/>
      <c r="GIB93" s="12"/>
      <c r="GIC93" s="13"/>
      <c r="GID93" s="14"/>
      <c r="GIE93" s="15"/>
      <c r="GIF93" s="16"/>
      <c r="GIG93" s="17"/>
      <c r="GIH93" s="17"/>
      <c r="GII93" s="18"/>
      <c r="GIJ93" s="18"/>
      <c r="GIK93" s="19"/>
      <c r="GIL93" s="19"/>
      <c r="GIM93" s="19"/>
      <c r="GIN93" s="20"/>
      <c r="GIR93" s="11"/>
      <c r="GIS93" s="12"/>
      <c r="GIT93" s="13"/>
      <c r="GIU93" s="14"/>
      <c r="GIV93" s="15"/>
      <c r="GIW93" s="16"/>
      <c r="GIX93" s="17"/>
      <c r="GIY93" s="17"/>
      <c r="GIZ93" s="18"/>
      <c r="GJA93" s="18"/>
      <c r="GJB93" s="19"/>
      <c r="GJC93" s="19"/>
      <c r="GJD93" s="19"/>
      <c r="GJE93" s="20"/>
      <c r="GJI93" s="11"/>
      <c r="GJJ93" s="12"/>
      <c r="GJK93" s="13"/>
      <c r="GJL93" s="14"/>
      <c r="GJM93" s="15"/>
      <c r="GJN93" s="16"/>
      <c r="GJO93" s="17"/>
      <c r="GJP93" s="17"/>
      <c r="GJQ93" s="18"/>
      <c r="GJR93" s="18"/>
      <c r="GJS93" s="19"/>
      <c r="GJT93" s="19"/>
      <c r="GJU93" s="19"/>
      <c r="GJV93" s="20"/>
      <c r="GJZ93" s="11"/>
      <c r="GKA93" s="12"/>
      <c r="GKB93" s="13"/>
      <c r="GKC93" s="14"/>
      <c r="GKD93" s="15"/>
      <c r="GKE93" s="16"/>
      <c r="GKF93" s="17"/>
      <c r="GKG93" s="17"/>
      <c r="GKH93" s="18"/>
      <c r="GKI93" s="18"/>
      <c r="GKJ93" s="19"/>
      <c r="GKK93" s="19"/>
      <c r="GKL93" s="19"/>
      <c r="GKM93" s="20"/>
      <c r="GKQ93" s="11"/>
      <c r="GKR93" s="12"/>
      <c r="GKS93" s="13"/>
      <c r="GKT93" s="14"/>
      <c r="GKU93" s="15"/>
      <c r="GKV93" s="16"/>
      <c r="GKW93" s="17"/>
      <c r="GKX93" s="17"/>
      <c r="GKY93" s="18"/>
      <c r="GKZ93" s="18"/>
      <c r="GLA93" s="19"/>
      <c r="GLB93" s="19"/>
      <c r="GLC93" s="19"/>
      <c r="GLD93" s="20"/>
      <c r="GLH93" s="11"/>
      <c r="GLI93" s="12"/>
      <c r="GLJ93" s="13"/>
      <c r="GLK93" s="14"/>
      <c r="GLL93" s="15"/>
      <c r="GLM93" s="16"/>
      <c r="GLN93" s="17"/>
      <c r="GLO93" s="17"/>
      <c r="GLP93" s="18"/>
      <c r="GLQ93" s="18"/>
      <c r="GLR93" s="19"/>
      <c r="GLS93" s="19"/>
      <c r="GLT93" s="19"/>
      <c r="GLU93" s="20"/>
      <c r="GLY93" s="11"/>
      <c r="GLZ93" s="12"/>
      <c r="GMA93" s="13"/>
      <c r="GMB93" s="14"/>
      <c r="GMC93" s="15"/>
      <c r="GMD93" s="16"/>
      <c r="GME93" s="17"/>
      <c r="GMF93" s="17"/>
      <c r="GMG93" s="18"/>
      <c r="GMH93" s="18"/>
      <c r="GMI93" s="19"/>
      <c r="GMJ93" s="19"/>
      <c r="GMK93" s="19"/>
      <c r="GML93" s="20"/>
      <c r="GMP93" s="11"/>
      <c r="GMQ93" s="12"/>
      <c r="GMR93" s="13"/>
      <c r="GMS93" s="14"/>
      <c r="GMT93" s="15"/>
      <c r="GMU93" s="16"/>
      <c r="GMV93" s="17"/>
      <c r="GMW93" s="17"/>
      <c r="GMX93" s="18"/>
      <c r="GMY93" s="18"/>
      <c r="GMZ93" s="19"/>
      <c r="GNA93" s="19"/>
      <c r="GNB93" s="19"/>
      <c r="GNC93" s="20"/>
      <c r="GNG93" s="11"/>
      <c r="GNH93" s="12"/>
      <c r="GNI93" s="13"/>
      <c r="GNJ93" s="14"/>
      <c r="GNK93" s="15"/>
      <c r="GNL93" s="16"/>
      <c r="GNM93" s="17"/>
      <c r="GNN93" s="17"/>
      <c r="GNO93" s="18"/>
      <c r="GNP93" s="18"/>
      <c r="GNQ93" s="19"/>
      <c r="GNR93" s="19"/>
      <c r="GNS93" s="19"/>
      <c r="GNT93" s="20"/>
      <c r="GNX93" s="11"/>
      <c r="GNY93" s="12"/>
      <c r="GNZ93" s="13"/>
      <c r="GOA93" s="14"/>
      <c r="GOB93" s="15"/>
      <c r="GOC93" s="16"/>
      <c r="GOD93" s="17"/>
      <c r="GOE93" s="17"/>
      <c r="GOF93" s="18"/>
      <c r="GOG93" s="18"/>
      <c r="GOH93" s="19"/>
      <c r="GOI93" s="19"/>
      <c r="GOJ93" s="19"/>
      <c r="GOK93" s="20"/>
      <c r="GOO93" s="11"/>
      <c r="GOP93" s="12"/>
      <c r="GOQ93" s="13"/>
      <c r="GOR93" s="14"/>
      <c r="GOS93" s="15"/>
      <c r="GOT93" s="16"/>
      <c r="GOU93" s="17"/>
      <c r="GOV93" s="17"/>
      <c r="GOW93" s="18"/>
      <c r="GOX93" s="18"/>
      <c r="GOY93" s="19"/>
      <c r="GOZ93" s="19"/>
      <c r="GPA93" s="19"/>
      <c r="GPB93" s="20"/>
      <c r="GPF93" s="11"/>
      <c r="GPG93" s="12"/>
      <c r="GPH93" s="13"/>
      <c r="GPI93" s="14"/>
      <c r="GPJ93" s="15"/>
      <c r="GPK93" s="16"/>
      <c r="GPL93" s="17"/>
      <c r="GPM93" s="17"/>
      <c r="GPN93" s="18"/>
      <c r="GPO93" s="18"/>
      <c r="GPP93" s="19"/>
      <c r="GPQ93" s="19"/>
      <c r="GPR93" s="19"/>
      <c r="GPS93" s="20"/>
      <c r="GPW93" s="11"/>
      <c r="GPX93" s="12"/>
      <c r="GPY93" s="13"/>
      <c r="GPZ93" s="14"/>
      <c r="GQA93" s="15"/>
      <c r="GQB93" s="16"/>
      <c r="GQC93" s="17"/>
      <c r="GQD93" s="17"/>
      <c r="GQE93" s="18"/>
      <c r="GQF93" s="18"/>
      <c r="GQG93" s="19"/>
      <c r="GQH93" s="19"/>
      <c r="GQI93" s="19"/>
      <c r="GQJ93" s="20"/>
      <c r="GQN93" s="11"/>
      <c r="GQO93" s="12"/>
      <c r="GQP93" s="13"/>
      <c r="GQQ93" s="14"/>
      <c r="GQR93" s="15"/>
      <c r="GQS93" s="16"/>
      <c r="GQT93" s="17"/>
      <c r="GQU93" s="17"/>
      <c r="GQV93" s="18"/>
      <c r="GQW93" s="18"/>
      <c r="GQX93" s="19"/>
      <c r="GQY93" s="19"/>
      <c r="GQZ93" s="19"/>
      <c r="GRA93" s="20"/>
      <c r="GRE93" s="11"/>
      <c r="GRF93" s="12"/>
      <c r="GRG93" s="13"/>
      <c r="GRH93" s="14"/>
      <c r="GRI93" s="15"/>
      <c r="GRJ93" s="16"/>
      <c r="GRK93" s="17"/>
      <c r="GRL93" s="17"/>
      <c r="GRM93" s="18"/>
      <c r="GRN93" s="18"/>
      <c r="GRO93" s="19"/>
      <c r="GRP93" s="19"/>
      <c r="GRQ93" s="19"/>
      <c r="GRR93" s="20"/>
      <c r="GRV93" s="11"/>
      <c r="GRW93" s="12"/>
      <c r="GRX93" s="13"/>
      <c r="GRY93" s="14"/>
      <c r="GRZ93" s="15"/>
      <c r="GSA93" s="16"/>
      <c r="GSB93" s="17"/>
      <c r="GSC93" s="17"/>
      <c r="GSD93" s="18"/>
      <c r="GSE93" s="18"/>
      <c r="GSF93" s="19"/>
      <c r="GSG93" s="19"/>
      <c r="GSH93" s="19"/>
      <c r="GSI93" s="20"/>
      <c r="GSM93" s="11"/>
      <c r="GSN93" s="12"/>
      <c r="GSO93" s="13"/>
      <c r="GSP93" s="14"/>
      <c r="GSQ93" s="15"/>
      <c r="GSR93" s="16"/>
      <c r="GSS93" s="17"/>
      <c r="GST93" s="17"/>
      <c r="GSU93" s="18"/>
      <c r="GSV93" s="18"/>
      <c r="GSW93" s="19"/>
      <c r="GSX93" s="19"/>
      <c r="GSY93" s="19"/>
      <c r="GSZ93" s="20"/>
      <c r="GTD93" s="11"/>
      <c r="GTE93" s="12"/>
      <c r="GTF93" s="13"/>
      <c r="GTG93" s="14"/>
      <c r="GTH93" s="15"/>
      <c r="GTI93" s="16"/>
      <c r="GTJ93" s="17"/>
      <c r="GTK93" s="17"/>
      <c r="GTL93" s="18"/>
      <c r="GTM93" s="18"/>
      <c r="GTN93" s="19"/>
      <c r="GTO93" s="19"/>
      <c r="GTP93" s="19"/>
      <c r="GTQ93" s="20"/>
      <c r="GTU93" s="11"/>
      <c r="GTV93" s="12"/>
      <c r="GTW93" s="13"/>
      <c r="GTX93" s="14"/>
      <c r="GTY93" s="15"/>
      <c r="GTZ93" s="16"/>
      <c r="GUA93" s="17"/>
      <c r="GUB93" s="17"/>
      <c r="GUC93" s="18"/>
      <c r="GUD93" s="18"/>
      <c r="GUE93" s="19"/>
      <c r="GUF93" s="19"/>
      <c r="GUG93" s="19"/>
      <c r="GUH93" s="20"/>
      <c r="GUL93" s="11"/>
      <c r="GUM93" s="12"/>
      <c r="GUN93" s="13"/>
      <c r="GUO93" s="14"/>
      <c r="GUP93" s="15"/>
      <c r="GUQ93" s="16"/>
      <c r="GUR93" s="17"/>
      <c r="GUS93" s="17"/>
      <c r="GUT93" s="18"/>
      <c r="GUU93" s="18"/>
      <c r="GUV93" s="19"/>
      <c r="GUW93" s="19"/>
      <c r="GUX93" s="19"/>
      <c r="GUY93" s="20"/>
      <c r="GVC93" s="11"/>
      <c r="GVD93" s="12"/>
      <c r="GVE93" s="13"/>
      <c r="GVF93" s="14"/>
      <c r="GVG93" s="15"/>
      <c r="GVH93" s="16"/>
      <c r="GVI93" s="17"/>
      <c r="GVJ93" s="17"/>
      <c r="GVK93" s="18"/>
      <c r="GVL93" s="18"/>
      <c r="GVM93" s="19"/>
      <c r="GVN93" s="19"/>
      <c r="GVO93" s="19"/>
      <c r="GVP93" s="20"/>
      <c r="GVT93" s="11"/>
      <c r="GVU93" s="12"/>
      <c r="GVV93" s="13"/>
      <c r="GVW93" s="14"/>
      <c r="GVX93" s="15"/>
      <c r="GVY93" s="16"/>
      <c r="GVZ93" s="17"/>
      <c r="GWA93" s="17"/>
      <c r="GWB93" s="18"/>
      <c r="GWC93" s="18"/>
      <c r="GWD93" s="19"/>
      <c r="GWE93" s="19"/>
      <c r="GWF93" s="19"/>
      <c r="GWG93" s="20"/>
      <c r="GWK93" s="11"/>
      <c r="GWL93" s="12"/>
      <c r="GWM93" s="13"/>
      <c r="GWN93" s="14"/>
      <c r="GWO93" s="15"/>
      <c r="GWP93" s="16"/>
      <c r="GWQ93" s="17"/>
      <c r="GWR93" s="17"/>
      <c r="GWS93" s="18"/>
      <c r="GWT93" s="18"/>
      <c r="GWU93" s="19"/>
      <c r="GWV93" s="19"/>
      <c r="GWW93" s="19"/>
      <c r="GWX93" s="20"/>
      <c r="GXB93" s="11"/>
      <c r="GXC93" s="12"/>
      <c r="GXD93" s="13"/>
      <c r="GXE93" s="14"/>
      <c r="GXF93" s="15"/>
      <c r="GXG93" s="16"/>
      <c r="GXH93" s="17"/>
      <c r="GXI93" s="17"/>
      <c r="GXJ93" s="18"/>
      <c r="GXK93" s="18"/>
      <c r="GXL93" s="19"/>
      <c r="GXM93" s="19"/>
      <c r="GXN93" s="19"/>
      <c r="GXO93" s="20"/>
      <c r="GXS93" s="11"/>
      <c r="GXT93" s="12"/>
      <c r="GXU93" s="13"/>
      <c r="GXV93" s="14"/>
      <c r="GXW93" s="15"/>
      <c r="GXX93" s="16"/>
      <c r="GXY93" s="17"/>
      <c r="GXZ93" s="17"/>
      <c r="GYA93" s="18"/>
      <c r="GYB93" s="18"/>
      <c r="GYC93" s="19"/>
      <c r="GYD93" s="19"/>
      <c r="GYE93" s="19"/>
      <c r="GYF93" s="20"/>
      <c r="GYJ93" s="11"/>
      <c r="GYK93" s="12"/>
      <c r="GYL93" s="13"/>
      <c r="GYM93" s="14"/>
      <c r="GYN93" s="15"/>
      <c r="GYO93" s="16"/>
      <c r="GYP93" s="17"/>
      <c r="GYQ93" s="17"/>
      <c r="GYR93" s="18"/>
      <c r="GYS93" s="18"/>
      <c r="GYT93" s="19"/>
      <c r="GYU93" s="19"/>
      <c r="GYV93" s="19"/>
      <c r="GYW93" s="20"/>
      <c r="GZA93" s="11"/>
      <c r="GZB93" s="12"/>
      <c r="GZC93" s="13"/>
      <c r="GZD93" s="14"/>
      <c r="GZE93" s="15"/>
      <c r="GZF93" s="16"/>
      <c r="GZG93" s="17"/>
      <c r="GZH93" s="17"/>
      <c r="GZI93" s="18"/>
      <c r="GZJ93" s="18"/>
      <c r="GZK93" s="19"/>
      <c r="GZL93" s="19"/>
      <c r="GZM93" s="19"/>
      <c r="GZN93" s="20"/>
      <c r="GZR93" s="11"/>
      <c r="GZS93" s="12"/>
      <c r="GZT93" s="13"/>
      <c r="GZU93" s="14"/>
      <c r="GZV93" s="15"/>
      <c r="GZW93" s="16"/>
      <c r="GZX93" s="17"/>
      <c r="GZY93" s="17"/>
      <c r="GZZ93" s="18"/>
      <c r="HAA93" s="18"/>
      <c r="HAB93" s="19"/>
      <c r="HAC93" s="19"/>
      <c r="HAD93" s="19"/>
      <c r="HAE93" s="20"/>
      <c r="HAI93" s="11"/>
      <c r="HAJ93" s="12"/>
      <c r="HAK93" s="13"/>
      <c r="HAL93" s="14"/>
      <c r="HAM93" s="15"/>
      <c r="HAN93" s="16"/>
      <c r="HAO93" s="17"/>
      <c r="HAP93" s="17"/>
      <c r="HAQ93" s="18"/>
      <c r="HAR93" s="18"/>
      <c r="HAS93" s="19"/>
      <c r="HAT93" s="19"/>
      <c r="HAU93" s="19"/>
      <c r="HAV93" s="20"/>
      <c r="HAZ93" s="11"/>
      <c r="HBA93" s="12"/>
      <c r="HBB93" s="13"/>
      <c r="HBC93" s="14"/>
      <c r="HBD93" s="15"/>
      <c r="HBE93" s="16"/>
      <c r="HBF93" s="17"/>
      <c r="HBG93" s="17"/>
      <c r="HBH93" s="18"/>
      <c r="HBI93" s="18"/>
      <c r="HBJ93" s="19"/>
      <c r="HBK93" s="19"/>
      <c r="HBL93" s="19"/>
      <c r="HBM93" s="20"/>
      <c r="HBQ93" s="11"/>
      <c r="HBR93" s="12"/>
      <c r="HBS93" s="13"/>
      <c r="HBT93" s="14"/>
      <c r="HBU93" s="15"/>
      <c r="HBV93" s="16"/>
      <c r="HBW93" s="17"/>
      <c r="HBX93" s="17"/>
      <c r="HBY93" s="18"/>
      <c r="HBZ93" s="18"/>
      <c r="HCA93" s="19"/>
      <c r="HCB93" s="19"/>
      <c r="HCC93" s="19"/>
      <c r="HCD93" s="20"/>
      <c r="HCH93" s="11"/>
      <c r="HCI93" s="12"/>
      <c r="HCJ93" s="13"/>
      <c r="HCK93" s="14"/>
      <c r="HCL93" s="15"/>
      <c r="HCM93" s="16"/>
      <c r="HCN93" s="17"/>
      <c r="HCO93" s="17"/>
      <c r="HCP93" s="18"/>
      <c r="HCQ93" s="18"/>
      <c r="HCR93" s="19"/>
      <c r="HCS93" s="19"/>
      <c r="HCT93" s="19"/>
      <c r="HCU93" s="20"/>
      <c r="HCY93" s="11"/>
      <c r="HCZ93" s="12"/>
      <c r="HDA93" s="13"/>
      <c r="HDB93" s="14"/>
      <c r="HDC93" s="15"/>
      <c r="HDD93" s="16"/>
      <c r="HDE93" s="17"/>
      <c r="HDF93" s="17"/>
      <c r="HDG93" s="18"/>
      <c r="HDH93" s="18"/>
      <c r="HDI93" s="19"/>
      <c r="HDJ93" s="19"/>
      <c r="HDK93" s="19"/>
      <c r="HDL93" s="20"/>
      <c r="HDP93" s="11"/>
      <c r="HDQ93" s="12"/>
      <c r="HDR93" s="13"/>
      <c r="HDS93" s="14"/>
      <c r="HDT93" s="15"/>
      <c r="HDU93" s="16"/>
      <c r="HDV93" s="17"/>
      <c r="HDW93" s="17"/>
      <c r="HDX93" s="18"/>
      <c r="HDY93" s="18"/>
      <c r="HDZ93" s="19"/>
      <c r="HEA93" s="19"/>
      <c r="HEB93" s="19"/>
      <c r="HEC93" s="20"/>
      <c r="HEG93" s="11"/>
      <c r="HEH93" s="12"/>
      <c r="HEI93" s="13"/>
      <c r="HEJ93" s="14"/>
      <c r="HEK93" s="15"/>
      <c r="HEL93" s="16"/>
      <c r="HEM93" s="17"/>
      <c r="HEN93" s="17"/>
      <c r="HEO93" s="18"/>
      <c r="HEP93" s="18"/>
      <c r="HEQ93" s="19"/>
      <c r="HER93" s="19"/>
      <c r="HES93" s="19"/>
      <c r="HET93" s="20"/>
      <c r="HEX93" s="11"/>
      <c r="HEY93" s="12"/>
      <c r="HEZ93" s="13"/>
      <c r="HFA93" s="14"/>
      <c r="HFB93" s="15"/>
      <c r="HFC93" s="16"/>
      <c r="HFD93" s="17"/>
      <c r="HFE93" s="17"/>
      <c r="HFF93" s="18"/>
      <c r="HFG93" s="18"/>
      <c r="HFH93" s="19"/>
      <c r="HFI93" s="19"/>
      <c r="HFJ93" s="19"/>
      <c r="HFK93" s="20"/>
      <c r="HFO93" s="11"/>
      <c r="HFP93" s="12"/>
      <c r="HFQ93" s="13"/>
      <c r="HFR93" s="14"/>
      <c r="HFS93" s="15"/>
      <c r="HFT93" s="16"/>
      <c r="HFU93" s="17"/>
      <c r="HFV93" s="17"/>
      <c r="HFW93" s="18"/>
      <c r="HFX93" s="18"/>
      <c r="HFY93" s="19"/>
      <c r="HFZ93" s="19"/>
      <c r="HGA93" s="19"/>
      <c r="HGB93" s="20"/>
      <c r="HGF93" s="11"/>
      <c r="HGG93" s="12"/>
      <c r="HGH93" s="13"/>
      <c r="HGI93" s="14"/>
      <c r="HGJ93" s="15"/>
      <c r="HGK93" s="16"/>
      <c r="HGL93" s="17"/>
      <c r="HGM93" s="17"/>
      <c r="HGN93" s="18"/>
      <c r="HGO93" s="18"/>
      <c r="HGP93" s="19"/>
      <c r="HGQ93" s="19"/>
      <c r="HGR93" s="19"/>
      <c r="HGS93" s="20"/>
      <c r="HGW93" s="11"/>
      <c r="HGX93" s="12"/>
      <c r="HGY93" s="13"/>
      <c r="HGZ93" s="14"/>
      <c r="HHA93" s="15"/>
      <c r="HHB93" s="16"/>
      <c r="HHC93" s="17"/>
      <c r="HHD93" s="17"/>
      <c r="HHE93" s="18"/>
      <c r="HHF93" s="18"/>
      <c r="HHG93" s="19"/>
      <c r="HHH93" s="19"/>
      <c r="HHI93" s="19"/>
      <c r="HHJ93" s="20"/>
      <c r="HHN93" s="11"/>
      <c r="HHO93" s="12"/>
      <c r="HHP93" s="13"/>
      <c r="HHQ93" s="14"/>
      <c r="HHR93" s="15"/>
      <c r="HHS93" s="16"/>
      <c r="HHT93" s="17"/>
      <c r="HHU93" s="17"/>
      <c r="HHV93" s="18"/>
      <c r="HHW93" s="18"/>
      <c r="HHX93" s="19"/>
      <c r="HHY93" s="19"/>
      <c r="HHZ93" s="19"/>
      <c r="HIA93" s="20"/>
      <c r="HIE93" s="11"/>
      <c r="HIF93" s="12"/>
      <c r="HIG93" s="13"/>
      <c r="HIH93" s="14"/>
      <c r="HII93" s="15"/>
      <c r="HIJ93" s="16"/>
      <c r="HIK93" s="17"/>
      <c r="HIL93" s="17"/>
      <c r="HIM93" s="18"/>
      <c r="HIN93" s="18"/>
      <c r="HIO93" s="19"/>
      <c r="HIP93" s="19"/>
      <c r="HIQ93" s="19"/>
      <c r="HIR93" s="20"/>
      <c r="HIV93" s="11"/>
      <c r="HIW93" s="12"/>
      <c r="HIX93" s="13"/>
      <c r="HIY93" s="14"/>
      <c r="HIZ93" s="15"/>
      <c r="HJA93" s="16"/>
      <c r="HJB93" s="17"/>
      <c r="HJC93" s="17"/>
      <c r="HJD93" s="18"/>
      <c r="HJE93" s="18"/>
      <c r="HJF93" s="19"/>
      <c r="HJG93" s="19"/>
      <c r="HJH93" s="19"/>
      <c r="HJI93" s="20"/>
      <c r="HJM93" s="11"/>
      <c r="HJN93" s="12"/>
      <c r="HJO93" s="13"/>
      <c r="HJP93" s="14"/>
      <c r="HJQ93" s="15"/>
      <c r="HJR93" s="16"/>
      <c r="HJS93" s="17"/>
      <c r="HJT93" s="17"/>
      <c r="HJU93" s="18"/>
      <c r="HJV93" s="18"/>
      <c r="HJW93" s="19"/>
      <c r="HJX93" s="19"/>
      <c r="HJY93" s="19"/>
      <c r="HJZ93" s="20"/>
      <c r="HKD93" s="11"/>
      <c r="HKE93" s="12"/>
      <c r="HKF93" s="13"/>
      <c r="HKG93" s="14"/>
      <c r="HKH93" s="15"/>
      <c r="HKI93" s="16"/>
      <c r="HKJ93" s="17"/>
      <c r="HKK93" s="17"/>
      <c r="HKL93" s="18"/>
      <c r="HKM93" s="18"/>
      <c r="HKN93" s="19"/>
      <c r="HKO93" s="19"/>
      <c r="HKP93" s="19"/>
      <c r="HKQ93" s="20"/>
      <c r="HKU93" s="11"/>
      <c r="HKV93" s="12"/>
      <c r="HKW93" s="13"/>
      <c r="HKX93" s="14"/>
      <c r="HKY93" s="15"/>
      <c r="HKZ93" s="16"/>
      <c r="HLA93" s="17"/>
      <c r="HLB93" s="17"/>
      <c r="HLC93" s="18"/>
      <c r="HLD93" s="18"/>
      <c r="HLE93" s="19"/>
      <c r="HLF93" s="19"/>
      <c r="HLG93" s="19"/>
      <c r="HLH93" s="20"/>
      <c r="HLL93" s="11"/>
      <c r="HLM93" s="12"/>
      <c r="HLN93" s="13"/>
      <c r="HLO93" s="14"/>
      <c r="HLP93" s="15"/>
      <c r="HLQ93" s="16"/>
      <c r="HLR93" s="17"/>
      <c r="HLS93" s="17"/>
      <c r="HLT93" s="18"/>
      <c r="HLU93" s="18"/>
      <c r="HLV93" s="19"/>
      <c r="HLW93" s="19"/>
      <c r="HLX93" s="19"/>
      <c r="HLY93" s="20"/>
      <c r="HMC93" s="11"/>
      <c r="HMD93" s="12"/>
      <c r="HME93" s="13"/>
      <c r="HMF93" s="14"/>
      <c r="HMG93" s="15"/>
      <c r="HMH93" s="16"/>
      <c r="HMI93" s="17"/>
      <c r="HMJ93" s="17"/>
      <c r="HMK93" s="18"/>
      <c r="HML93" s="18"/>
      <c r="HMM93" s="19"/>
      <c r="HMN93" s="19"/>
      <c r="HMO93" s="19"/>
      <c r="HMP93" s="20"/>
      <c r="HMT93" s="11"/>
      <c r="HMU93" s="12"/>
      <c r="HMV93" s="13"/>
      <c r="HMW93" s="14"/>
      <c r="HMX93" s="15"/>
      <c r="HMY93" s="16"/>
      <c r="HMZ93" s="17"/>
      <c r="HNA93" s="17"/>
      <c r="HNB93" s="18"/>
      <c r="HNC93" s="18"/>
      <c r="HND93" s="19"/>
      <c r="HNE93" s="19"/>
      <c r="HNF93" s="19"/>
      <c r="HNG93" s="20"/>
      <c r="HNK93" s="11"/>
      <c r="HNL93" s="12"/>
      <c r="HNM93" s="13"/>
      <c r="HNN93" s="14"/>
      <c r="HNO93" s="15"/>
      <c r="HNP93" s="16"/>
      <c r="HNQ93" s="17"/>
      <c r="HNR93" s="17"/>
      <c r="HNS93" s="18"/>
      <c r="HNT93" s="18"/>
      <c r="HNU93" s="19"/>
      <c r="HNV93" s="19"/>
      <c r="HNW93" s="19"/>
      <c r="HNX93" s="20"/>
      <c r="HOB93" s="11"/>
      <c r="HOC93" s="12"/>
      <c r="HOD93" s="13"/>
      <c r="HOE93" s="14"/>
      <c r="HOF93" s="15"/>
      <c r="HOG93" s="16"/>
      <c r="HOH93" s="17"/>
      <c r="HOI93" s="17"/>
      <c r="HOJ93" s="18"/>
      <c r="HOK93" s="18"/>
      <c r="HOL93" s="19"/>
      <c r="HOM93" s="19"/>
      <c r="HON93" s="19"/>
      <c r="HOO93" s="20"/>
      <c r="HOS93" s="11"/>
      <c r="HOT93" s="12"/>
      <c r="HOU93" s="13"/>
      <c r="HOV93" s="14"/>
      <c r="HOW93" s="15"/>
      <c r="HOX93" s="16"/>
      <c r="HOY93" s="17"/>
      <c r="HOZ93" s="17"/>
      <c r="HPA93" s="18"/>
      <c r="HPB93" s="18"/>
      <c r="HPC93" s="19"/>
      <c r="HPD93" s="19"/>
      <c r="HPE93" s="19"/>
      <c r="HPF93" s="20"/>
      <c r="HPJ93" s="11"/>
      <c r="HPK93" s="12"/>
      <c r="HPL93" s="13"/>
      <c r="HPM93" s="14"/>
      <c r="HPN93" s="15"/>
      <c r="HPO93" s="16"/>
      <c r="HPP93" s="17"/>
      <c r="HPQ93" s="17"/>
      <c r="HPR93" s="18"/>
      <c r="HPS93" s="18"/>
      <c r="HPT93" s="19"/>
      <c r="HPU93" s="19"/>
      <c r="HPV93" s="19"/>
      <c r="HPW93" s="20"/>
      <c r="HQA93" s="11"/>
      <c r="HQB93" s="12"/>
      <c r="HQC93" s="13"/>
      <c r="HQD93" s="14"/>
      <c r="HQE93" s="15"/>
      <c r="HQF93" s="16"/>
      <c r="HQG93" s="17"/>
      <c r="HQH93" s="17"/>
      <c r="HQI93" s="18"/>
      <c r="HQJ93" s="18"/>
      <c r="HQK93" s="19"/>
      <c r="HQL93" s="19"/>
      <c r="HQM93" s="19"/>
      <c r="HQN93" s="20"/>
      <c r="HQR93" s="11"/>
      <c r="HQS93" s="12"/>
      <c r="HQT93" s="13"/>
      <c r="HQU93" s="14"/>
      <c r="HQV93" s="15"/>
      <c r="HQW93" s="16"/>
      <c r="HQX93" s="17"/>
      <c r="HQY93" s="17"/>
      <c r="HQZ93" s="18"/>
      <c r="HRA93" s="18"/>
      <c r="HRB93" s="19"/>
      <c r="HRC93" s="19"/>
      <c r="HRD93" s="19"/>
      <c r="HRE93" s="20"/>
      <c r="HRI93" s="11"/>
      <c r="HRJ93" s="12"/>
      <c r="HRK93" s="13"/>
      <c r="HRL93" s="14"/>
      <c r="HRM93" s="15"/>
      <c r="HRN93" s="16"/>
      <c r="HRO93" s="17"/>
      <c r="HRP93" s="17"/>
      <c r="HRQ93" s="18"/>
      <c r="HRR93" s="18"/>
      <c r="HRS93" s="19"/>
      <c r="HRT93" s="19"/>
      <c r="HRU93" s="19"/>
      <c r="HRV93" s="20"/>
      <c r="HRZ93" s="11"/>
      <c r="HSA93" s="12"/>
      <c r="HSB93" s="13"/>
      <c r="HSC93" s="14"/>
      <c r="HSD93" s="15"/>
      <c r="HSE93" s="16"/>
      <c r="HSF93" s="17"/>
      <c r="HSG93" s="17"/>
      <c r="HSH93" s="18"/>
      <c r="HSI93" s="18"/>
      <c r="HSJ93" s="19"/>
      <c r="HSK93" s="19"/>
      <c r="HSL93" s="19"/>
      <c r="HSM93" s="20"/>
      <c r="HSQ93" s="11"/>
      <c r="HSR93" s="12"/>
      <c r="HSS93" s="13"/>
      <c r="HST93" s="14"/>
      <c r="HSU93" s="15"/>
      <c r="HSV93" s="16"/>
      <c r="HSW93" s="17"/>
      <c r="HSX93" s="17"/>
      <c r="HSY93" s="18"/>
      <c r="HSZ93" s="18"/>
      <c r="HTA93" s="19"/>
      <c r="HTB93" s="19"/>
      <c r="HTC93" s="19"/>
      <c r="HTD93" s="20"/>
      <c r="HTH93" s="11"/>
      <c r="HTI93" s="12"/>
      <c r="HTJ93" s="13"/>
      <c r="HTK93" s="14"/>
      <c r="HTL93" s="15"/>
      <c r="HTM93" s="16"/>
      <c r="HTN93" s="17"/>
      <c r="HTO93" s="17"/>
      <c r="HTP93" s="18"/>
      <c r="HTQ93" s="18"/>
      <c r="HTR93" s="19"/>
      <c r="HTS93" s="19"/>
      <c r="HTT93" s="19"/>
      <c r="HTU93" s="20"/>
      <c r="HTY93" s="11"/>
      <c r="HTZ93" s="12"/>
      <c r="HUA93" s="13"/>
      <c r="HUB93" s="14"/>
      <c r="HUC93" s="15"/>
      <c r="HUD93" s="16"/>
      <c r="HUE93" s="17"/>
      <c r="HUF93" s="17"/>
      <c r="HUG93" s="18"/>
      <c r="HUH93" s="18"/>
      <c r="HUI93" s="19"/>
      <c r="HUJ93" s="19"/>
      <c r="HUK93" s="19"/>
      <c r="HUL93" s="20"/>
      <c r="HUP93" s="11"/>
      <c r="HUQ93" s="12"/>
      <c r="HUR93" s="13"/>
      <c r="HUS93" s="14"/>
      <c r="HUT93" s="15"/>
      <c r="HUU93" s="16"/>
      <c r="HUV93" s="17"/>
      <c r="HUW93" s="17"/>
      <c r="HUX93" s="18"/>
      <c r="HUY93" s="18"/>
      <c r="HUZ93" s="19"/>
      <c r="HVA93" s="19"/>
      <c r="HVB93" s="19"/>
      <c r="HVC93" s="20"/>
      <c r="HVG93" s="11"/>
      <c r="HVH93" s="12"/>
      <c r="HVI93" s="13"/>
      <c r="HVJ93" s="14"/>
      <c r="HVK93" s="15"/>
      <c r="HVL93" s="16"/>
      <c r="HVM93" s="17"/>
      <c r="HVN93" s="17"/>
      <c r="HVO93" s="18"/>
      <c r="HVP93" s="18"/>
      <c r="HVQ93" s="19"/>
      <c r="HVR93" s="19"/>
      <c r="HVS93" s="19"/>
      <c r="HVT93" s="20"/>
      <c r="HVX93" s="11"/>
      <c r="HVY93" s="12"/>
      <c r="HVZ93" s="13"/>
      <c r="HWA93" s="14"/>
      <c r="HWB93" s="15"/>
      <c r="HWC93" s="16"/>
      <c r="HWD93" s="17"/>
      <c r="HWE93" s="17"/>
      <c r="HWF93" s="18"/>
      <c r="HWG93" s="18"/>
      <c r="HWH93" s="19"/>
      <c r="HWI93" s="19"/>
      <c r="HWJ93" s="19"/>
      <c r="HWK93" s="20"/>
      <c r="HWO93" s="11"/>
      <c r="HWP93" s="12"/>
      <c r="HWQ93" s="13"/>
      <c r="HWR93" s="14"/>
      <c r="HWS93" s="15"/>
      <c r="HWT93" s="16"/>
      <c r="HWU93" s="17"/>
      <c r="HWV93" s="17"/>
      <c r="HWW93" s="18"/>
      <c r="HWX93" s="18"/>
      <c r="HWY93" s="19"/>
      <c r="HWZ93" s="19"/>
      <c r="HXA93" s="19"/>
      <c r="HXB93" s="20"/>
      <c r="HXF93" s="11"/>
      <c r="HXG93" s="12"/>
      <c r="HXH93" s="13"/>
      <c r="HXI93" s="14"/>
      <c r="HXJ93" s="15"/>
      <c r="HXK93" s="16"/>
      <c r="HXL93" s="17"/>
      <c r="HXM93" s="17"/>
      <c r="HXN93" s="18"/>
      <c r="HXO93" s="18"/>
      <c r="HXP93" s="19"/>
      <c r="HXQ93" s="19"/>
      <c r="HXR93" s="19"/>
      <c r="HXS93" s="20"/>
      <c r="HXW93" s="11"/>
      <c r="HXX93" s="12"/>
      <c r="HXY93" s="13"/>
      <c r="HXZ93" s="14"/>
      <c r="HYA93" s="15"/>
      <c r="HYB93" s="16"/>
      <c r="HYC93" s="17"/>
      <c r="HYD93" s="17"/>
      <c r="HYE93" s="18"/>
      <c r="HYF93" s="18"/>
      <c r="HYG93" s="19"/>
      <c r="HYH93" s="19"/>
      <c r="HYI93" s="19"/>
      <c r="HYJ93" s="20"/>
      <c r="HYN93" s="11"/>
      <c r="HYO93" s="12"/>
      <c r="HYP93" s="13"/>
      <c r="HYQ93" s="14"/>
      <c r="HYR93" s="15"/>
      <c r="HYS93" s="16"/>
      <c r="HYT93" s="17"/>
      <c r="HYU93" s="17"/>
      <c r="HYV93" s="18"/>
      <c r="HYW93" s="18"/>
      <c r="HYX93" s="19"/>
      <c r="HYY93" s="19"/>
      <c r="HYZ93" s="19"/>
      <c r="HZA93" s="20"/>
      <c r="HZE93" s="11"/>
      <c r="HZF93" s="12"/>
      <c r="HZG93" s="13"/>
      <c r="HZH93" s="14"/>
      <c r="HZI93" s="15"/>
      <c r="HZJ93" s="16"/>
      <c r="HZK93" s="17"/>
      <c r="HZL93" s="17"/>
      <c r="HZM93" s="18"/>
      <c r="HZN93" s="18"/>
      <c r="HZO93" s="19"/>
      <c r="HZP93" s="19"/>
      <c r="HZQ93" s="19"/>
      <c r="HZR93" s="20"/>
      <c r="HZV93" s="11"/>
      <c r="HZW93" s="12"/>
      <c r="HZX93" s="13"/>
      <c r="HZY93" s="14"/>
      <c r="HZZ93" s="15"/>
      <c r="IAA93" s="16"/>
      <c r="IAB93" s="17"/>
      <c r="IAC93" s="17"/>
      <c r="IAD93" s="18"/>
      <c r="IAE93" s="18"/>
      <c r="IAF93" s="19"/>
      <c r="IAG93" s="19"/>
      <c r="IAH93" s="19"/>
      <c r="IAI93" s="20"/>
      <c r="IAM93" s="11"/>
      <c r="IAN93" s="12"/>
      <c r="IAO93" s="13"/>
      <c r="IAP93" s="14"/>
      <c r="IAQ93" s="15"/>
      <c r="IAR93" s="16"/>
      <c r="IAS93" s="17"/>
      <c r="IAT93" s="17"/>
      <c r="IAU93" s="18"/>
      <c r="IAV93" s="18"/>
      <c r="IAW93" s="19"/>
      <c r="IAX93" s="19"/>
      <c r="IAY93" s="19"/>
      <c r="IAZ93" s="20"/>
      <c r="IBD93" s="11"/>
      <c r="IBE93" s="12"/>
      <c r="IBF93" s="13"/>
      <c r="IBG93" s="14"/>
      <c r="IBH93" s="15"/>
      <c r="IBI93" s="16"/>
      <c r="IBJ93" s="17"/>
      <c r="IBK93" s="17"/>
      <c r="IBL93" s="18"/>
      <c r="IBM93" s="18"/>
      <c r="IBN93" s="19"/>
      <c r="IBO93" s="19"/>
      <c r="IBP93" s="19"/>
      <c r="IBQ93" s="20"/>
      <c r="IBU93" s="11"/>
      <c r="IBV93" s="12"/>
      <c r="IBW93" s="13"/>
      <c r="IBX93" s="14"/>
      <c r="IBY93" s="15"/>
      <c r="IBZ93" s="16"/>
      <c r="ICA93" s="17"/>
      <c r="ICB93" s="17"/>
      <c r="ICC93" s="18"/>
      <c r="ICD93" s="18"/>
      <c r="ICE93" s="19"/>
      <c r="ICF93" s="19"/>
      <c r="ICG93" s="19"/>
      <c r="ICH93" s="20"/>
      <c r="ICL93" s="11"/>
      <c r="ICM93" s="12"/>
      <c r="ICN93" s="13"/>
      <c r="ICO93" s="14"/>
      <c r="ICP93" s="15"/>
      <c r="ICQ93" s="16"/>
      <c r="ICR93" s="17"/>
      <c r="ICS93" s="17"/>
      <c r="ICT93" s="18"/>
      <c r="ICU93" s="18"/>
      <c r="ICV93" s="19"/>
      <c r="ICW93" s="19"/>
      <c r="ICX93" s="19"/>
      <c r="ICY93" s="20"/>
      <c r="IDC93" s="11"/>
      <c r="IDD93" s="12"/>
      <c r="IDE93" s="13"/>
      <c r="IDF93" s="14"/>
      <c r="IDG93" s="15"/>
      <c r="IDH93" s="16"/>
      <c r="IDI93" s="17"/>
      <c r="IDJ93" s="17"/>
      <c r="IDK93" s="18"/>
      <c r="IDL93" s="18"/>
      <c r="IDM93" s="19"/>
      <c r="IDN93" s="19"/>
      <c r="IDO93" s="19"/>
      <c r="IDP93" s="20"/>
      <c r="IDT93" s="11"/>
      <c r="IDU93" s="12"/>
      <c r="IDV93" s="13"/>
      <c r="IDW93" s="14"/>
      <c r="IDX93" s="15"/>
      <c r="IDY93" s="16"/>
      <c r="IDZ93" s="17"/>
      <c r="IEA93" s="17"/>
      <c r="IEB93" s="18"/>
      <c r="IEC93" s="18"/>
      <c r="IED93" s="19"/>
      <c r="IEE93" s="19"/>
      <c r="IEF93" s="19"/>
      <c r="IEG93" s="20"/>
      <c r="IEK93" s="11"/>
      <c r="IEL93" s="12"/>
      <c r="IEM93" s="13"/>
      <c r="IEN93" s="14"/>
      <c r="IEO93" s="15"/>
      <c r="IEP93" s="16"/>
      <c r="IEQ93" s="17"/>
      <c r="IER93" s="17"/>
      <c r="IES93" s="18"/>
      <c r="IET93" s="18"/>
      <c r="IEU93" s="19"/>
      <c r="IEV93" s="19"/>
      <c r="IEW93" s="19"/>
      <c r="IEX93" s="20"/>
      <c r="IFB93" s="11"/>
      <c r="IFC93" s="12"/>
      <c r="IFD93" s="13"/>
      <c r="IFE93" s="14"/>
      <c r="IFF93" s="15"/>
      <c r="IFG93" s="16"/>
      <c r="IFH93" s="17"/>
      <c r="IFI93" s="17"/>
      <c r="IFJ93" s="18"/>
      <c r="IFK93" s="18"/>
      <c r="IFL93" s="19"/>
      <c r="IFM93" s="19"/>
      <c r="IFN93" s="19"/>
      <c r="IFO93" s="20"/>
      <c r="IFS93" s="11"/>
      <c r="IFT93" s="12"/>
      <c r="IFU93" s="13"/>
      <c r="IFV93" s="14"/>
      <c r="IFW93" s="15"/>
      <c r="IFX93" s="16"/>
      <c r="IFY93" s="17"/>
      <c r="IFZ93" s="17"/>
      <c r="IGA93" s="18"/>
      <c r="IGB93" s="18"/>
      <c r="IGC93" s="19"/>
      <c r="IGD93" s="19"/>
      <c r="IGE93" s="19"/>
      <c r="IGF93" s="20"/>
      <c r="IGJ93" s="11"/>
      <c r="IGK93" s="12"/>
      <c r="IGL93" s="13"/>
      <c r="IGM93" s="14"/>
      <c r="IGN93" s="15"/>
      <c r="IGO93" s="16"/>
      <c r="IGP93" s="17"/>
      <c r="IGQ93" s="17"/>
      <c r="IGR93" s="18"/>
      <c r="IGS93" s="18"/>
      <c r="IGT93" s="19"/>
      <c r="IGU93" s="19"/>
      <c r="IGV93" s="19"/>
      <c r="IGW93" s="20"/>
      <c r="IHA93" s="11"/>
      <c r="IHB93" s="12"/>
      <c r="IHC93" s="13"/>
      <c r="IHD93" s="14"/>
      <c r="IHE93" s="15"/>
      <c r="IHF93" s="16"/>
      <c r="IHG93" s="17"/>
      <c r="IHH93" s="17"/>
      <c r="IHI93" s="18"/>
      <c r="IHJ93" s="18"/>
      <c r="IHK93" s="19"/>
      <c r="IHL93" s="19"/>
      <c r="IHM93" s="19"/>
      <c r="IHN93" s="20"/>
      <c r="IHR93" s="11"/>
      <c r="IHS93" s="12"/>
      <c r="IHT93" s="13"/>
      <c r="IHU93" s="14"/>
      <c r="IHV93" s="15"/>
      <c r="IHW93" s="16"/>
      <c r="IHX93" s="17"/>
      <c r="IHY93" s="17"/>
      <c r="IHZ93" s="18"/>
      <c r="IIA93" s="18"/>
      <c r="IIB93" s="19"/>
      <c r="IIC93" s="19"/>
      <c r="IID93" s="19"/>
      <c r="IIE93" s="20"/>
      <c r="III93" s="11"/>
      <c r="IIJ93" s="12"/>
      <c r="IIK93" s="13"/>
      <c r="IIL93" s="14"/>
      <c r="IIM93" s="15"/>
      <c r="IIN93" s="16"/>
      <c r="IIO93" s="17"/>
      <c r="IIP93" s="17"/>
      <c r="IIQ93" s="18"/>
      <c r="IIR93" s="18"/>
      <c r="IIS93" s="19"/>
      <c r="IIT93" s="19"/>
      <c r="IIU93" s="19"/>
      <c r="IIV93" s="20"/>
      <c r="IIZ93" s="11"/>
      <c r="IJA93" s="12"/>
      <c r="IJB93" s="13"/>
      <c r="IJC93" s="14"/>
      <c r="IJD93" s="15"/>
      <c r="IJE93" s="16"/>
      <c r="IJF93" s="17"/>
      <c r="IJG93" s="17"/>
      <c r="IJH93" s="18"/>
      <c r="IJI93" s="18"/>
      <c r="IJJ93" s="19"/>
      <c r="IJK93" s="19"/>
      <c r="IJL93" s="19"/>
      <c r="IJM93" s="20"/>
      <c r="IJQ93" s="11"/>
      <c r="IJR93" s="12"/>
      <c r="IJS93" s="13"/>
      <c r="IJT93" s="14"/>
      <c r="IJU93" s="15"/>
      <c r="IJV93" s="16"/>
      <c r="IJW93" s="17"/>
      <c r="IJX93" s="17"/>
      <c r="IJY93" s="18"/>
      <c r="IJZ93" s="18"/>
      <c r="IKA93" s="19"/>
      <c r="IKB93" s="19"/>
      <c r="IKC93" s="19"/>
      <c r="IKD93" s="20"/>
      <c r="IKH93" s="11"/>
      <c r="IKI93" s="12"/>
      <c r="IKJ93" s="13"/>
      <c r="IKK93" s="14"/>
      <c r="IKL93" s="15"/>
      <c r="IKM93" s="16"/>
      <c r="IKN93" s="17"/>
      <c r="IKO93" s="17"/>
      <c r="IKP93" s="18"/>
      <c r="IKQ93" s="18"/>
      <c r="IKR93" s="19"/>
      <c r="IKS93" s="19"/>
      <c r="IKT93" s="19"/>
      <c r="IKU93" s="20"/>
      <c r="IKY93" s="11"/>
      <c r="IKZ93" s="12"/>
      <c r="ILA93" s="13"/>
      <c r="ILB93" s="14"/>
      <c r="ILC93" s="15"/>
      <c r="ILD93" s="16"/>
      <c r="ILE93" s="17"/>
      <c r="ILF93" s="17"/>
      <c r="ILG93" s="18"/>
      <c r="ILH93" s="18"/>
      <c r="ILI93" s="19"/>
      <c r="ILJ93" s="19"/>
      <c r="ILK93" s="19"/>
      <c r="ILL93" s="20"/>
      <c r="ILP93" s="11"/>
      <c r="ILQ93" s="12"/>
      <c r="ILR93" s="13"/>
      <c r="ILS93" s="14"/>
      <c r="ILT93" s="15"/>
      <c r="ILU93" s="16"/>
      <c r="ILV93" s="17"/>
      <c r="ILW93" s="17"/>
      <c r="ILX93" s="18"/>
      <c r="ILY93" s="18"/>
      <c r="ILZ93" s="19"/>
      <c r="IMA93" s="19"/>
      <c r="IMB93" s="19"/>
      <c r="IMC93" s="20"/>
      <c r="IMG93" s="11"/>
      <c r="IMH93" s="12"/>
      <c r="IMI93" s="13"/>
      <c r="IMJ93" s="14"/>
      <c r="IMK93" s="15"/>
      <c r="IML93" s="16"/>
      <c r="IMM93" s="17"/>
      <c r="IMN93" s="17"/>
      <c r="IMO93" s="18"/>
      <c r="IMP93" s="18"/>
      <c r="IMQ93" s="19"/>
      <c r="IMR93" s="19"/>
      <c r="IMS93" s="19"/>
      <c r="IMT93" s="20"/>
      <c r="IMX93" s="11"/>
      <c r="IMY93" s="12"/>
      <c r="IMZ93" s="13"/>
      <c r="INA93" s="14"/>
      <c r="INB93" s="15"/>
      <c r="INC93" s="16"/>
      <c r="IND93" s="17"/>
      <c r="INE93" s="17"/>
      <c r="INF93" s="18"/>
      <c r="ING93" s="18"/>
      <c r="INH93" s="19"/>
      <c r="INI93" s="19"/>
      <c r="INJ93" s="19"/>
      <c r="INK93" s="20"/>
      <c r="INO93" s="11"/>
      <c r="INP93" s="12"/>
      <c r="INQ93" s="13"/>
      <c r="INR93" s="14"/>
      <c r="INS93" s="15"/>
      <c r="INT93" s="16"/>
      <c r="INU93" s="17"/>
      <c r="INV93" s="17"/>
      <c r="INW93" s="18"/>
      <c r="INX93" s="18"/>
      <c r="INY93" s="19"/>
      <c r="INZ93" s="19"/>
      <c r="IOA93" s="19"/>
      <c r="IOB93" s="20"/>
      <c r="IOF93" s="11"/>
      <c r="IOG93" s="12"/>
      <c r="IOH93" s="13"/>
      <c r="IOI93" s="14"/>
      <c r="IOJ93" s="15"/>
      <c r="IOK93" s="16"/>
      <c r="IOL93" s="17"/>
      <c r="IOM93" s="17"/>
      <c r="ION93" s="18"/>
      <c r="IOO93" s="18"/>
      <c r="IOP93" s="19"/>
      <c r="IOQ93" s="19"/>
      <c r="IOR93" s="19"/>
      <c r="IOS93" s="20"/>
      <c r="IOW93" s="11"/>
      <c r="IOX93" s="12"/>
      <c r="IOY93" s="13"/>
      <c r="IOZ93" s="14"/>
      <c r="IPA93" s="15"/>
      <c r="IPB93" s="16"/>
      <c r="IPC93" s="17"/>
      <c r="IPD93" s="17"/>
      <c r="IPE93" s="18"/>
      <c r="IPF93" s="18"/>
      <c r="IPG93" s="19"/>
      <c r="IPH93" s="19"/>
      <c r="IPI93" s="19"/>
      <c r="IPJ93" s="20"/>
      <c r="IPN93" s="11"/>
      <c r="IPO93" s="12"/>
      <c r="IPP93" s="13"/>
      <c r="IPQ93" s="14"/>
      <c r="IPR93" s="15"/>
      <c r="IPS93" s="16"/>
      <c r="IPT93" s="17"/>
      <c r="IPU93" s="17"/>
      <c r="IPV93" s="18"/>
      <c r="IPW93" s="18"/>
      <c r="IPX93" s="19"/>
      <c r="IPY93" s="19"/>
      <c r="IPZ93" s="19"/>
      <c r="IQA93" s="20"/>
      <c r="IQE93" s="11"/>
      <c r="IQF93" s="12"/>
      <c r="IQG93" s="13"/>
      <c r="IQH93" s="14"/>
      <c r="IQI93" s="15"/>
      <c r="IQJ93" s="16"/>
      <c r="IQK93" s="17"/>
      <c r="IQL93" s="17"/>
      <c r="IQM93" s="18"/>
      <c r="IQN93" s="18"/>
      <c r="IQO93" s="19"/>
      <c r="IQP93" s="19"/>
      <c r="IQQ93" s="19"/>
      <c r="IQR93" s="20"/>
      <c r="IQV93" s="11"/>
      <c r="IQW93" s="12"/>
      <c r="IQX93" s="13"/>
      <c r="IQY93" s="14"/>
      <c r="IQZ93" s="15"/>
      <c r="IRA93" s="16"/>
      <c r="IRB93" s="17"/>
      <c r="IRC93" s="17"/>
      <c r="IRD93" s="18"/>
      <c r="IRE93" s="18"/>
      <c r="IRF93" s="19"/>
      <c r="IRG93" s="19"/>
      <c r="IRH93" s="19"/>
      <c r="IRI93" s="20"/>
      <c r="IRM93" s="11"/>
      <c r="IRN93" s="12"/>
      <c r="IRO93" s="13"/>
      <c r="IRP93" s="14"/>
      <c r="IRQ93" s="15"/>
      <c r="IRR93" s="16"/>
      <c r="IRS93" s="17"/>
      <c r="IRT93" s="17"/>
      <c r="IRU93" s="18"/>
      <c r="IRV93" s="18"/>
      <c r="IRW93" s="19"/>
      <c r="IRX93" s="19"/>
      <c r="IRY93" s="19"/>
      <c r="IRZ93" s="20"/>
      <c r="ISD93" s="11"/>
      <c r="ISE93" s="12"/>
      <c r="ISF93" s="13"/>
      <c r="ISG93" s="14"/>
      <c r="ISH93" s="15"/>
      <c r="ISI93" s="16"/>
      <c r="ISJ93" s="17"/>
      <c r="ISK93" s="17"/>
      <c r="ISL93" s="18"/>
      <c r="ISM93" s="18"/>
      <c r="ISN93" s="19"/>
      <c r="ISO93" s="19"/>
      <c r="ISP93" s="19"/>
      <c r="ISQ93" s="20"/>
      <c r="ISU93" s="11"/>
      <c r="ISV93" s="12"/>
      <c r="ISW93" s="13"/>
      <c r="ISX93" s="14"/>
      <c r="ISY93" s="15"/>
      <c r="ISZ93" s="16"/>
      <c r="ITA93" s="17"/>
      <c r="ITB93" s="17"/>
      <c r="ITC93" s="18"/>
      <c r="ITD93" s="18"/>
      <c r="ITE93" s="19"/>
      <c r="ITF93" s="19"/>
      <c r="ITG93" s="19"/>
      <c r="ITH93" s="20"/>
      <c r="ITL93" s="11"/>
      <c r="ITM93" s="12"/>
      <c r="ITN93" s="13"/>
      <c r="ITO93" s="14"/>
      <c r="ITP93" s="15"/>
      <c r="ITQ93" s="16"/>
      <c r="ITR93" s="17"/>
      <c r="ITS93" s="17"/>
      <c r="ITT93" s="18"/>
      <c r="ITU93" s="18"/>
      <c r="ITV93" s="19"/>
      <c r="ITW93" s="19"/>
      <c r="ITX93" s="19"/>
      <c r="ITY93" s="20"/>
      <c r="IUC93" s="11"/>
      <c r="IUD93" s="12"/>
      <c r="IUE93" s="13"/>
      <c r="IUF93" s="14"/>
      <c r="IUG93" s="15"/>
      <c r="IUH93" s="16"/>
      <c r="IUI93" s="17"/>
      <c r="IUJ93" s="17"/>
      <c r="IUK93" s="18"/>
      <c r="IUL93" s="18"/>
      <c r="IUM93" s="19"/>
      <c r="IUN93" s="19"/>
      <c r="IUO93" s="19"/>
      <c r="IUP93" s="20"/>
      <c r="IUT93" s="11"/>
      <c r="IUU93" s="12"/>
      <c r="IUV93" s="13"/>
      <c r="IUW93" s="14"/>
      <c r="IUX93" s="15"/>
      <c r="IUY93" s="16"/>
      <c r="IUZ93" s="17"/>
      <c r="IVA93" s="17"/>
      <c r="IVB93" s="18"/>
      <c r="IVC93" s="18"/>
      <c r="IVD93" s="19"/>
      <c r="IVE93" s="19"/>
      <c r="IVF93" s="19"/>
      <c r="IVG93" s="20"/>
      <c r="IVK93" s="11"/>
      <c r="IVL93" s="12"/>
      <c r="IVM93" s="13"/>
      <c r="IVN93" s="14"/>
      <c r="IVO93" s="15"/>
      <c r="IVP93" s="16"/>
      <c r="IVQ93" s="17"/>
      <c r="IVR93" s="17"/>
      <c r="IVS93" s="18"/>
      <c r="IVT93" s="18"/>
      <c r="IVU93" s="19"/>
      <c r="IVV93" s="19"/>
      <c r="IVW93" s="19"/>
      <c r="IVX93" s="20"/>
      <c r="IWB93" s="11"/>
      <c r="IWC93" s="12"/>
      <c r="IWD93" s="13"/>
      <c r="IWE93" s="14"/>
      <c r="IWF93" s="15"/>
      <c r="IWG93" s="16"/>
      <c r="IWH93" s="17"/>
      <c r="IWI93" s="17"/>
      <c r="IWJ93" s="18"/>
      <c r="IWK93" s="18"/>
      <c r="IWL93" s="19"/>
      <c r="IWM93" s="19"/>
      <c r="IWN93" s="19"/>
      <c r="IWO93" s="20"/>
      <c r="IWS93" s="11"/>
      <c r="IWT93" s="12"/>
      <c r="IWU93" s="13"/>
      <c r="IWV93" s="14"/>
      <c r="IWW93" s="15"/>
      <c r="IWX93" s="16"/>
      <c r="IWY93" s="17"/>
      <c r="IWZ93" s="17"/>
      <c r="IXA93" s="18"/>
      <c r="IXB93" s="18"/>
      <c r="IXC93" s="19"/>
      <c r="IXD93" s="19"/>
      <c r="IXE93" s="19"/>
      <c r="IXF93" s="20"/>
      <c r="IXJ93" s="11"/>
      <c r="IXK93" s="12"/>
      <c r="IXL93" s="13"/>
      <c r="IXM93" s="14"/>
      <c r="IXN93" s="15"/>
      <c r="IXO93" s="16"/>
      <c r="IXP93" s="17"/>
      <c r="IXQ93" s="17"/>
      <c r="IXR93" s="18"/>
      <c r="IXS93" s="18"/>
      <c r="IXT93" s="19"/>
      <c r="IXU93" s="19"/>
      <c r="IXV93" s="19"/>
      <c r="IXW93" s="20"/>
      <c r="IYA93" s="11"/>
      <c r="IYB93" s="12"/>
      <c r="IYC93" s="13"/>
      <c r="IYD93" s="14"/>
      <c r="IYE93" s="15"/>
      <c r="IYF93" s="16"/>
      <c r="IYG93" s="17"/>
      <c r="IYH93" s="17"/>
      <c r="IYI93" s="18"/>
      <c r="IYJ93" s="18"/>
      <c r="IYK93" s="19"/>
      <c r="IYL93" s="19"/>
      <c r="IYM93" s="19"/>
      <c r="IYN93" s="20"/>
      <c r="IYR93" s="11"/>
      <c r="IYS93" s="12"/>
      <c r="IYT93" s="13"/>
      <c r="IYU93" s="14"/>
      <c r="IYV93" s="15"/>
      <c r="IYW93" s="16"/>
      <c r="IYX93" s="17"/>
      <c r="IYY93" s="17"/>
      <c r="IYZ93" s="18"/>
      <c r="IZA93" s="18"/>
      <c r="IZB93" s="19"/>
      <c r="IZC93" s="19"/>
      <c r="IZD93" s="19"/>
      <c r="IZE93" s="20"/>
      <c r="IZI93" s="11"/>
      <c r="IZJ93" s="12"/>
      <c r="IZK93" s="13"/>
      <c r="IZL93" s="14"/>
      <c r="IZM93" s="15"/>
      <c r="IZN93" s="16"/>
      <c r="IZO93" s="17"/>
      <c r="IZP93" s="17"/>
      <c r="IZQ93" s="18"/>
      <c r="IZR93" s="18"/>
      <c r="IZS93" s="19"/>
      <c r="IZT93" s="19"/>
      <c r="IZU93" s="19"/>
      <c r="IZV93" s="20"/>
      <c r="IZZ93" s="11"/>
      <c r="JAA93" s="12"/>
      <c r="JAB93" s="13"/>
      <c r="JAC93" s="14"/>
      <c r="JAD93" s="15"/>
      <c r="JAE93" s="16"/>
      <c r="JAF93" s="17"/>
      <c r="JAG93" s="17"/>
      <c r="JAH93" s="18"/>
      <c r="JAI93" s="18"/>
      <c r="JAJ93" s="19"/>
      <c r="JAK93" s="19"/>
      <c r="JAL93" s="19"/>
      <c r="JAM93" s="20"/>
      <c r="JAQ93" s="11"/>
      <c r="JAR93" s="12"/>
      <c r="JAS93" s="13"/>
      <c r="JAT93" s="14"/>
      <c r="JAU93" s="15"/>
      <c r="JAV93" s="16"/>
      <c r="JAW93" s="17"/>
      <c r="JAX93" s="17"/>
      <c r="JAY93" s="18"/>
      <c r="JAZ93" s="18"/>
      <c r="JBA93" s="19"/>
      <c r="JBB93" s="19"/>
      <c r="JBC93" s="19"/>
      <c r="JBD93" s="20"/>
      <c r="JBH93" s="11"/>
      <c r="JBI93" s="12"/>
      <c r="JBJ93" s="13"/>
      <c r="JBK93" s="14"/>
      <c r="JBL93" s="15"/>
      <c r="JBM93" s="16"/>
      <c r="JBN93" s="17"/>
      <c r="JBO93" s="17"/>
      <c r="JBP93" s="18"/>
      <c r="JBQ93" s="18"/>
      <c r="JBR93" s="19"/>
      <c r="JBS93" s="19"/>
      <c r="JBT93" s="19"/>
      <c r="JBU93" s="20"/>
      <c r="JBY93" s="11"/>
      <c r="JBZ93" s="12"/>
      <c r="JCA93" s="13"/>
      <c r="JCB93" s="14"/>
      <c r="JCC93" s="15"/>
      <c r="JCD93" s="16"/>
      <c r="JCE93" s="17"/>
      <c r="JCF93" s="17"/>
      <c r="JCG93" s="18"/>
      <c r="JCH93" s="18"/>
      <c r="JCI93" s="19"/>
      <c r="JCJ93" s="19"/>
      <c r="JCK93" s="19"/>
      <c r="JCL93" s="20"/>
      <c r="JCP93" s="11"/>
      <c r="JCQ93" s="12"/>
      <c r="JCR93" s="13"/>
      <c r="JCS93" s="14"/>
      <c r="JCT93" s="15"/>
      <c r="JCU93" s="16"/>
      <c r="JCV93" s="17"/>
      <c r="JCW93" s="17"/>
      <c r="JCX93" s="18"/>
      <c r="JCY93" s="18"/>
      <c r="JCZ93" s="19"/>
      <c r="JDA93" s="19"/>
      <c r="JDB93" s="19"/>
      <c r="JDC93" s="20"/>
      <c r="JDG93" s="11"/>
      <c r="JDH93" s="12"/>
      <c r="JDI93" s="13"/>
      <c r="JDJ93" s="14"/>
      <c r="JDK93" s="15"/>
      <c r="JDL93" s="16"/>
      <c r="JDM93" s="17"/>
      <c r="JDN93" s="17"/>
      <c r="JDO93" s="18"/>
      <c r="JDP93" s="18"/>
      <c r="JDQ93" s="19"/>
      <c r="JDR93" s="19"/>
      <c r="JDS93" s="19"/>
      <c r="JDT93" s="20"/>
      <c r="JDX93" s="11"/>
      <c r="JDY93" s="12"/>
      <c r="JDZ93" s="13"/>
      <c r="JEA93" s="14"/>
      <c r="JEB93" s="15"/>
      <c r="JEC93" s="16"/>
      <c r="JED93" s="17"/>
      <c r="JEE93" s="17"/>
      <c r="JEF93" s="18"/>
      <c r="JEG93" s="18"/>
      <c r="JEH93" s="19"/>
      <c r="JEI93" s="19"/>
      <c r="JEJ93" s="19"/>
      <c r="JEK93" s="20"/>
      <c r="JEO93" s="11"/>
      <c r="JEP93" s="12"/>
      <c r="JEQ93" s="13"/>
      <c r="JER93" s="14"/>
      <c r="JES93" s="15"/>
      <c r="JET93" s="16"/>
      <c r="JEU93" s="17"/>
      <c r="JEV93" s="17"/>
      <c r="JEW93" s="18"/>
      <c r="JEX93" s="18"/>
      <c r="JEY93" s="19"/>
      <c r="JEZ93" s="19"/>
      <c r="JFA93" s="19"/>
      <c r="JFB93" s="20"/>
      <c r="JFF93" s="11"/>
      <c r="JFG93" s="12"/>
      <c r="JFH93" s="13"/>
      <c r="JFI93" s="14"/>
      <c r="JFJ93" s="15"/>
      <c r="JFK93" s="16"/>
      <c r="JFL93" s="17"/>
      <c r="JFM93" s="17"/>
      <c r="JFN93" s="18"/>
      <c r="JFO93" s="18"/>
      <c r="JFP93" s="19"/>
      <c r="JFQ93" s="19"/>
      <c r="JFR93" s="19"/>
      <c r="JFS93" s="20"/>
      <c r="JFW93" s="11"/>
      <c r="JFX93" s="12"/>
      <c r="JFY93" s="13"/>
      <c r="JFZ93" s="14"/>
      <c r="JGA93" s="15"/>
      <c r="JGB93" s="16"/>
      <c r="JGC93" s="17"/>
      <c r="JGD93" s="17"/>
      <c r="JGE93" s="18"/>
      <c r="JGF93" s="18"/>
      <c r="JGG93" s="19"/>
      <c r="JGH93" s="19"/>
      <c r="JGI93" s="19"/>
      <c r="JGJ93" s="20"/>
      <c r="JGN93" s="11"/>
      <c r="JGO93" s="12"/>
      <c r="JGP93" s="13"/>
      <c r="JGQ93" s="14"/>
      <c r="JGR93" s="15"/>
      <c r="JGS93" s="16"/>
      <c r="JGT93" s="17"/>
      <c r="JGU93" s="17"/>
      <c r="JGV93" s="18"/>
      <c r="JGW93" s="18"/>
      <c r="JGX93" s="19"/>
      <c r="JGY93" s="19"/>
      <c r="JGZ93" s="19"/>
      <c r="JHA93" s="20"/>
      <c r="JHE93" s="11"/>
      <c r="JHF93" s="12"/>
      <c r="JHG93" s="13"/>
      <c r="JHH93" s="14"/>
      <c r="JHI93" s="15"/>
      <c r="JHJ93" s="16"/>
      <c r="JHK93" s="17"/>
      <c r="JHL93" s="17"/>
      <c r="JHM93" s="18"/>
      <c r="JHN93" s="18"/>
      <c r="JHO93" s="19"/>
      <c r="JHP93" s="19"/>
      <c r="JHQ93" s="19"/>
      <c r="JHR93" s="20"/>
      <c r="JHV93" s="11"/>
      <c r="JHW93" s="12"/>
      <c r="JHX93" s="13"/>
      <c r="JHY93" s="14"/>
      <c r="JHZ93" s="15"/>
      <c r="JIA93" s="16"/>
      <c r="JIB93" s="17"/>
      <c r="JIC93" s="17"/>
      <c r="JID93" s="18"/>
      <c r="JIE93" s="18"/>
      <c r="JIF93" s="19"/>
      <c r="JIG93" s="19"/>
      <c r="JIH93" s="19"/>
      <c r="JII93" s="20"/>
      <c r="JIM93" s="11"/>
      <c r="JIN93" s="12"/>
      <c r="JIO93" s="13"/>
      <c r="JIP93" s="14"/>
      <c r="JIQ93" s="15"/>
      <c r="JIR93" s="16"/>
      <c r="JIS93" s="17"/>
      <c r="JIT93" s="17"/>
      <c r="JIU93" s="18"/>
      <c r="JIV93" s="18"/>
      <c r="JIW93" s="19"/>
      <c r="JIX93" s="19"/>
      <c r="JIY93" s="19"/>
      <c r="JIZ93" s="20"/>
      <c r="JJD93" s="11"/>
      <c r="JJE93" s="12"/>
      <c r="JJF93" s="13"/>
      <c r="JJG93" s="14"/>
      <c r="JJH93" s="15"/>
      <c r="JJI93" s="16"/>
      <c r="JJJ93" s="17"/>
      <c r="JJK93" s="17"/>
      <c r="JJL93" s="18"/>
      <c r="JJM93" s="18"/>
      <c r="JJN93" s="19"/>
      <c r="JJO93" s="19"/>
      <c r="JJP93" s="19"/>
      <c r="JJQ93" s="20"/>
      <c r="JJU93" s="11"/>
      <c r="JJV93" s="12"/>
      <c r="JJW93" s="13"/>
      <c r="JJX93" s="14"/>
      <c r="JJY93" s="15"/>
      <c r="JJZ93" s="16"/>
      <c r="JKA93" s="17"/>
      <c r="JKB93" s="17"/>
      <c r="JKC93" s="18"/>
      <c r="JKD93" s="18"/>
      <c r="JKE93" s="19"/>
      <c r="JKF93" s="19"/>
      <c r="JKG93" s="19"/>
      <c r="JKH93" s="20"/>
      <c r="JKL93" s="11"/>
      <c r="JKM93" s="12"/>
      <c r="JKN93" s="13"/>
      <c r="JKO93" s="14"/>
      <c r="JKP93" s="15"/>
      <c r="JKQ93" s="16"/>
      <c r="JKR93" s="17"/>
      <c r="JKS93" s="17"/>
      <c r="JKT93" s="18"/>
      <c r="JKU93" s="18"/>
      <c r="JKV93" s="19"/>
      <c r="JKW93" s="19"/>
      <c r="JKX93" s="19"/>
      <c r="JKY93" s="20"/>
      <c r="JLC93" s="11"/>
      <c r="JLD93" s="12"/>
      <c r="JLE93" s="13"/>
      <c r="JLF93" s="14"/>
      <c r="JLG93" s="15"/>
      <c r="JLH93" s="16"/>
      <c r="JLI93" s="17"/>
      <c r="JLJ93" s="17"/>
      <c r="JLK93" s="18"/>
      <c r="JLL93" s="18"/>
      <c r="JLM93" s="19"/>
      <c r="JLN93" s="19"/>
      <c r="JLO93" s="19"/>
      <c r="JLP93" s="20"/>
      <c r="JLT93" s="11"/>
      <c r="JLU93" s="12"/>
      <c r="JLV93" s="13"/>
      <c r="JLW93" s="14"/>
      <c r="JLX93" s="15"/>
      <c r="JLY93" s="16"/>
      <c r="JLZ93" s="17"/>
      <c r="JMA93" s="17"/>
      <c r="JMB93" s="18"/>
      <c r="JMC93" s="18"/>
      <c r="JMD93" s="19"/>
      <c r="JME93" s="19"/>
      <c r="JMF93" s="19"/>
      <c r="JMG93" s="20"/>
      <c r="JMK93" s="11"/>
      <c r="JML93" s="12"/>
      <c r="JMM93" s="13"/>
      <c r="JMN93" s="14"/>
      <c r="JMO93" s="15"/>
      <c r="JMP93" s="16"/>
      <c r="JMQ93" s="17"/>
      <c r="JMR93" s="17"/>
      <c r="JMS93" s="18"/>
      <c r="JMT93" s="18"/>
      <c r="JMU93" s="19"/>
      <c r="JMV93" s="19"/>
      <c r="JMW93" s="19"/>
      <c r="JMX93" s="20"/>
      <c r="JNB93" s="11"/>
      <c r="JNC93" s="12"/>
      <c r="JND93" s="13"/>
      <c r="JNE93" s="14"/>
      <c r="JNF93" s="15"/>
      <c r="JNG93" s="16"/>
      <c r="JNH93" s="17"/>
      <c r="JNI93" s="17"/>
      <c r="JNJ93" s="18"/>
      <c r="JNK93" s="18"/>
      <c r="JNL93" s="19"/>
      <c r="JNM93" s="19"/>
      <c r="JNN93" s="19"/>
      <c r="JNO93" s="20"/>
      <c r="JNS93" s="11"/>
      <c r="JNT93" s="12"/>
      <c r="JNU93" s="13"/>
      <c r="JNV93" s="14"/>
      <c r="JNW93" s="15"/>
      <c r="JNX93" s="16"/>
      <c r="JNY93" s="17"/>
      <c r="JNZ93" s="17"/>
      <c r="JOA93" s="18"/>
      <c r="JOB93" s="18"/>
      <c r="JOC93" s="19"/>
      <c r="JOD93" s="19"/>
      <c r="JOE93" s="19"/>
      <c r="JOF93" s="20"/>
      <c r="JOJ93" s="11"/>
      <c r="JOK93" s="12"/>
      <c r="JOL93" s="13"/>
      <c r="JOM93" s="14"/>
      <c r="JON93" s="15"/>
      <c r="JOO93" s="16"/>
      <c r="JOP93" s="17"/>
      <c r="JOQ93" s="17"/>
      <c r="JOR93" s="18"/>
      <c r="JOS93" s="18"/>
      <c r="JOT93" s="19"/>
      <c r="JOU93" s="19"/>
      <c r="JOV93" s="19"/>
      <c r="JOW93" s="20"/>
      <c r="JPA93" s="11"/>
      <c r="JPB93" s="12"/>
      <c r="JPC93" s="13"/>
      <c r="JPD93" s="14"/>
      <c r="JPE93" s="15"/>
      <c r="JPF93" s="16"/>
      <c r="JPG93" s="17"/>
      <c r="JPH93" s="17"/>
      <c r="JPI93" s="18"/>
      <c r="JPJ93" s="18"/>
      <c r="JPK93" s="19"/>
      <c r="JPL93" s="19"/>
      <c r="JPM93" s="19"/>
      <c r="JPN93" s="20"/>
      <c r="JPR93" s="11"/>
      <c r="JPS93" s="12"/>
      <c r="JPT93" s="13"/>
      <c r="JPU93" s="14"/>
      <c r="JPV93" s="15"/>
      <c r="JPW93" s="16"/>
      <c r="JPX93" s="17"/>
      <c r="JPY93" s="17"/>
      <c r="JPZ93" s="18"/>
      <c r="JQA93" s="18"/>
      <c r="JQB93" s="19"/>
      <c r="JQC93" s="19"/>
      <c r="JQD93" s="19"/>
      <c r="JQE93" s="20"/>
      <c r="JQI93" s="11"/>
      <c r="JQJ93" s="12"/>
      <c r="JQK93" s="13"/>
      <c r="JQL93" s="14"/>
      <c r="JQM93" s="15"/>
      <c r="JQN93" s="16"/>
      <c r="JQO93" s="17"/>
      <c r="JQP93" s="17"/>
      <c r="JQQ93" s="18"/>
      <c r="JQR93" s="18"/>
      <c r="JQS93" s="19"/>
      <c r="JQT93" s="19"/>
      <c r="JQU93" s="19"/>
      <c r="JQV93" s="20"/>
      <c r="JQZ93" s="11"/>
      <c r="JRA93" s="12"/>
      <c r="JRB93" s="13"/>
      <c r="JRC93" s="14"/>
      <c r="JRD93" s="15"/>
      <c r="JRE93" s="16"/>
      <c r="JRF93" s="17"/>
      <c r="JRG93" s="17"/>
      <c r="JRH93" s="18"/>
      <c r="JRI93" s="18"/>
      <c r="JRJ93" s="19"/>
      <c r="JRK93" s="19"/>
      <c r="JRL93" s="19"/>
      <c r="JRM93" s="20"/>
      <c r="JRQ93" s="11"/>
      <c r="JRR93" s="12"/>
      <c r="JRS93" s="13"/>
      <c r="JRT93" s="14"/>
      <c r="JRU93" s="15"/>
      <c r="JRV93" s="16"/>
      <c r="JRW93" s="17"/>
      <c r="JRX93" s="17"/>
      <c r="JRY93" s="18"/>
      <c r="JRZ93" s="18"/>
      <c r="JSA93" s="19"/>
      <c r="JSB93" s="19"/>
      <c r="JSC93" s="19"/>
      <c r="JSD93" s="20"/>
      <c r="JSH93" s="11"/>
      <c r="JSI93" s="12"/>
      <c r="JSJ93" s="13"/>
      <c r="JSK93" s="14"/>
      <c r="JSL93" s="15"/>
      <c r="JSM93" s="16"/>
      <c r="JSN93" s="17"/>
      <c r="JSO93" s="17"/>
      <c r="JSP93" s="18"/>
      <c r="JSQ93" s="18"/>
      <c r="JSR93" s="19"/>
      <c r="JSS93" s="19"/>
      <c r="JST93" s="19"/>
      <c r="JSU93" s="20"/>
      <c r="JSY93" s="11"/>
      <c r="JSZ93" s="12"/>
      <c r="JTA93" s="13"/>
      <c r="JTB93" s="14"/>
      <c r="JTC93" s="15"/>
      <c r="JTD93" s="16"/>
      <c r="JTE93" s="17"/>
      <c r="JTF93" s="17"/>
      <c r="JTG93" s="18"/>
      <c r="JTH93" s="18"/>
      <c r="JTI93" s="19"/>
      <c r="JTJ93" s="19"/>
      <c r="JTK93" s="19"/>
      <c r="JTL93" s="20"/>
      <c r="JTP93" s="11"/>
      <c r="JTQ93" s="12"/>
      <c r="JTR93" s="13"/>
      <c r="JTS93" s="14"/>
      <c r="JTT93" s="15"/>
      <c r="JTU93" s="16"/>
      <c r="JTV93" s="17"/>
      <c r="JTW93" s="17"/>
      <c r="JTX93" s="18"/>
      <c r="JTY93" s="18"/>
      <c r="JTZ93" s="19"/>
      <c r="JUA93" s="19"/>
      <c r="JUB93" s="19"/>
      <c r="JUC93" s="20"/>
      <c r="JUG93" s="11"/>
      <c r="JUH93" s="12"/>
      <c r="JUI93" s="13"/>
      <c r="JUJ93" s="14"/>
      <c r="JUK93" s="15"/>
      <c r="JUL93" s="16"/>
      <c r="JUM93" s="17"/>
      <c r="JUN93" s="17"/>
      <c r="JUO93" s="18"/>
      <c r="JUP93" s="18"/>
      <c r="JUQ93" s="19"/>
      <c r="JUR93" s="19"/>
      <c r="JUS93" s="19"/>
      <c r="JUT93" s="20"/>
      <c r="JUX93" s="11"/>
      <c r="JUY93" s="12"/>
      <c r="JUZ93" s="13"/>
      <c r="JVA93" s="14"/>
      <c r="JVB93" s="15"/>
      <c r="JVC93" s="16"/>
      <c r="JVD93" s="17"/>
      <c r="JVE93" s="17"/>
      <c r="JVF93" s="18"/>
      <c r="JVG93" s="18"/>
      <c r="JVH93" s="19"/>
      <c r="JVI93" s="19"/>
      <c r="JVJ93" s="19"/>
      <c r="JVK93" s="20"/>
      <c r="JVO93" s="11"/>
      <c r="JVP93" s="12"/>
      <c r="JVQ93" s="13"/>
      <c r="JVR93" s="14"/>
      <c r="JVS93" s="15"/>
      <c r="JVT93" s="16"/>
      <c r="JVU93" s="17"/>
      <c r="JVV93" s="17"/>
      <c r="JVW93" s="18"/>
      <c r="JVX93" s="18"/>
      <c r="JVY93" s="19"/>
      <c r="JVZ93" s="19"/>
      <c r="JWA93" s="19"/>
      <c r="JWB93" s="20"/>
      <c r="JWF93" s="11"/>
      <c r="JWG93" s="12"/>
      <c r="JWH93" s="13"/>
      <c r="JWI93" s="14"/>
      <c r="JWJ93" s="15"/>
      <c r="JWK93" s="16"/>
      <c r="JWL93" s="17"/>
      <c r="JWM93" s="17"/>
      <c r="JWN93" s="18"/>
      <c r="JWO93" s="18"/>
      <c r="JWP93" s="19"/>
      <c r="JWQ93" s="19"/>
      <c r="JWR93" s="19"/>
      <c r="JWS93" s="20"/>
      <c r="JWW93" s="11"/>
      <c r="JWX93" s="12"/>
      <c r="JWY93" s="13"/>
      <c r="JWZ93" s="14"/>
      <c r="JXA93" s="15"/>
      <c r="JXB93" s="16"/>
      <c r="JXC93" s="17"/>
      <c r="JXD93" s="17"/>
      <c r="JXE93" s="18"/>
      <c r="JXF93" s="18"/>
      <c r="JXG93" s="19"/>
      <c r="JXH93" s="19"/>
      <c r="JXI93" s="19"/>
      <c r="JXJ93" s="20"/>
      <c r="JXN93" s="11"/>
      <c r="JXO93" s="12"/>
      <c r="JXP93" s="13"/>
      <c r="JXQ93" s="14"/>
      <c r="JXR93" s="15"/>
      <c r="JXS93" s="16"/>
      <c r="JXT93" s="17"/>
      <c r="JXU93" s="17"/>
      <c r="JXV93" s="18"/>
      <c r="JXW93" s="18"/>
      <c r="JXX93" s="19"/>
      <c r="JXY93" s="19"/>
      <c r="JXZ93" s="19"/>
      <c r="JYA93" s="20"/>
      <c r="JYE93" s="11"/>
      <c r="JYF93" s="12"/>
      <c r="JYG93" s="13"/>
      <c r="JYH93" s="14"/>
      <c r="JYI93" s="15"/>
      <c r="JYJ93" s="16"/>
      <c r="JYK93" s="17"/>
      <c r="JYL93" s="17"/>
      <c r="JYM93" s="18"/>
      <c r="JYN93" s="18"/>
      <c r="JYO93" s="19"/>
      <c r="JYP93" s="19"/>
      <c r="JYQ93" s="19"/>
      <c r="JYR93" s="20"/>
      <c r="JYV93" s="11"/>
      <c r="JYW93" s="12"/>
      <c r="JYX93" s="13"/>
      <c r="JYY93" s="14"/>
      <c r="JYZ93" s="15"/>
      <c r="JZA93" s="16"/>
      <c r="JZB93" s="17"/>
      <c r="JZC93" s="17"/>
      <c r="JZD93" s="18"/>
      <c r="JZE93" s="18"/>
      <c r="JZF93" s="19"/>
      <c r="JZG93" s="19"/>
      <c r="JZH93" s="19"/>
      <c r="JZI93" s="20"/>
      <c r="JZM93" s="11"/>
      <c r="JZN93" s="12"/>
      <c r="JZO93" s="13"/>
      <c r="JZP93" s="14"/>
      <c r="JZQ93" s="15"/>
      <c r="JZR93" s="16"/>
      <c r="JZS93" s="17"/>
      <c r="JZT93" s="17"/>
      <c r="JZU93" s="18"/>
      <c r="JZV93" s="18"/>
      <c r="JZW93" s="19"/>
      <c r="JZX93" s="19"/>
      <c r="JZY93" s="19"/>
      <c r="JZZ93" s="20"/>
      <c r="KAD93" s="11"/>
      <c r="KAE93" s="12"/>
      <c r="KAF93" s="13"/>
      <c r="KAG93" s="14"/>
      <c r="KAH93" s="15"/>
      <c r="KAI93" s="16"/>
      <c r="KAJ93" s="17"/>
      <c r="KAK93" s="17"/>
      <c r="KAL93" s="18"/>
      <c r="KAM93" s="18"/>
      <c r="KAN93" s="19"/>
      <c r="KAO93" s="19"/>
      <c r="KAP93" s="19"/>
      <c r="KAQ93" s="20"/>
      <c r="KAU93" s="11"/>
      <c r="KAV93" s="12"/>
      <c r="KAW93" s="13"/>
      <c r="KAX93" s="14"/>
      <c r="KAY93" s="15"/>
      <c r="KAZ93" s="16"/>
      <c r="KBA93" s="17"/>
      <c r="KBB93" s="17"/>
      <c r="KBC93" s="18"/>
      <c r="KBD93" s="18"/>
      <c r="KBE93" s="19"/>
      <c r="KBF93" s="19"/>
      <c r="KBG93" s="19"/>
      <c r="KBH93" s="20"/>
      <c r="KBL93" s="11"/>
      <c r="KBM93" s="12"/>
      <c r="KBN93" s="13"/>
      <c r="KBO93" s="14"/>
      <c r="KBP93" s="15"/>
      <c r="KBQ93" s="16"/>
      <c r="KBR93" s="17"/>
      <c r="KBS93" s="17"/>
      <c r="KBT93" s="18"/>
      <c r="KBU93" s="18"/>
      <c r="KBV93" s="19"/>
      <c r="KBW93" s="19"/>
      <c r="KBX93" s="19"/>
      <c r="KBY93" s="20"/>
      <c r="KCC93" s="11"/>
      <c r="KCD93" s="12"/>
      <c r="KCE93" s="13"/>
      <c r="KCF93" s="14"/>
      <c r="KCG93" s="15"/>
      <c r="KCH93" s="16"/>
      <c r="KCI93" s="17"/>
      <c r="KCJ93" s="17"/>
      <c r="KCK93" s="18"/>
      <c r="KCL93" s="18"/>
      <c r="KCM93" s="19"/>
      <c r="KCN93" s="19"/>
      <c r="KCO93" s="19"/>
      <c r="KCP93" s="20"/>
      <c r="KCT93" s="11"/>
      <c r="KCU93" s="12"/>
      <c r="KCV93" s="13"/>
      <c r="KCW93" s="14"/>
      <c r="KCX93" s="15"/>
      <c r="KCY93" s="16"/>
      <c r="KCZ93" s="17"/>
      <c r="KDA93" s="17"/>
      <c r="KDB93" s="18"/>
      <c r="KDC93" s="18"/>
      <c r="KDD93" s="19"/>
      <c r="KDE93" s="19"/>
      <c r="KDF93" s="19"/>
      <c r="KDG93" s="20"/>
      <c r="KDK93" s="11"/>
      <c r="KDL93" s="12"/>
      <c r="KDM93" s="13"/>
      <c r="KDN93" s="14"/>
      <c r="KDO93" s="15"/>
      <c r="KDP93" s="16"/>
      <c r="KDQ93" s="17"/>
      <c r="KDR93" s="17"/>
      <c r="KDS93" s="18"/>
      <c r="KDT93" s="18"/>
      <c r="KDU93" s="19"/>
      <c r="KDV93" s="19"/>
      <c r="KDW93" s="19"/>
      <c r="KDX93" s="20"/>
      <c r="KEB93" s="11"/>
      <c r="KEC93" s="12"/>
      <c r="KED93" s="13"/>
      <c r="KEE93" s="14"/>
      <c r="KEF93" s="15"/>
      <c r="KEG93" s="16"/>
      <c r="KEH93" s="17"/>
      <c r="KEI93" s="17"/>
      <c r="KEJ93" s="18"/>
      <c r="KEK93" s="18"/>
      <c r="KEL93" s="19"/>
      <c r="KEM93" s="19"/>
      <c r="KEN93" s="19"/>
      <c r="KEO93" s="20"/>
      <c r="KES93" s="11"/>
      <c r="KET93" s="12"/>
      <c r="KEU93" s="13"/>
      <c r="KEV93" s="14"/>
      <c r="KEW93" s="15"/>
      <c r="KEX93" s="16"/>
      <c r="KEY93" s="17"/>
      <c r="KEZ93" s="17"/>
      <c r="KFA93" s="18"/>
      <c r="KFB93" s="18"/>
      <c r="KFC93" s="19"/>
      <c r="KFD93" s="19"/>
      <c r="KFE93" s="19"/>
      <c r="KFF93" s="20"/>
      <c r="KFJ93" s="11"/>
      <c r="KFK93" s="12"/>
      <c r="KFL93" s="13"/>
      <c r="KFM93" s="14"/>
      <c r="KFN93" s="15"/>
      <c r="KFO93" s="16"/>
      <c r="KFP93" s="17"/>
      <c r="KFQ93" s="17"/>
      <c r="KFR93" s="18"/>
      <c r="KFS93" s="18"/>
      <c r="KFT93" s="19"/>
      <c r="KFU93" s="19"/>
      <c r="KFV93" s="19"/>
      <c r="KFW93" s="20"/>
      <c r="KGA93" s="11"/>
      <c r="KGB93" s="12"/>
      <c r="KGC93" s="13"/>
      <c r="KGD93" s="14"/>
      <c r="KGE93" s="15"/>
      <c r="KGF93" s="16"/>
      <c r="KGG93" s="17"/>
      <c r="KGH93" s="17"/>
      <c r="KGI93" s="18"/>
      <c r="KGJ93" s="18"/>
      <c r="KGK93" s="19"/>
      <c r="KGL93" s="19"/>
      <c r="KGM93" s="19"/>
      <c r="KGN93" s="20"/>
      <c r="KGR93" s="11"/>
      <c r="KGS93" s="12"/>
      <c r="KGT93" s="13"/>
      <c r="KGU93" s="14"/>
      <c r="KGV93" s="15"/>
      <c r="KGW93" s="16"/>
      <c r="KGX93" s="17"/>
      <c r="KGY93" s="17"/>
      <c r="KGZ93" s="18"/>
      <c r="KHA93" s="18"/>
      <c r="KHB93" s="19"/>
      <c r="KHC93" s="19"/>
      <c r="KHD93" s="19"/>
      <c r="KHE93" s="20"/>
      <c r="KHI93" s="11"/>
      <c r="KHJ93" s="12"/>
      <c r="KHK93" s="13"/>
      <c r="KHL93" s="14"/>
      <c r="KHM93" s="15"/>
      <c r="KHN93" s="16"/>
      <c r="KHO93" s="17"/>
      <c r="KHP93" s="17"/>
      <c r="KHQ93" s="18"/>
      <c r="KHR93" s="18"/>
      <c r="KHS93" s="19"/>
      <c r="KHT93" s="19"/>
      <c r="KHU93" s="19"/>
      <c r="KHV93" s="20"/>
      <c r="KHZ93" s="11"/>
      <c r="KIA93" s="12"/>
      <c r="KIB93" s="13"/>
      <c r="KIC93" s="14"/>
      <c r="KID93" s="15"/>
      <c r="KIE93" s="16"/>
      <c r="KIF93" s="17"/>
      <c r="KIG93" s="17"/>
      <c r="KIH93" s="18"/>
      <c r="KII93" s="18"/>
      <c r="KIJ93" s="19"/>
      <c r="KIK93" s="19"/>
      <c r="KIL93" s="19"/>
      <c r="KIM93" s="20"/>
      <c r="KIQ93" s="11"/>
      <c r="KIR93" s="12"/>
      <c r="KIS93" s="13"/>
      <c r="KIT93" s="14"/>
      <c r="KIU93" s="15"/>
      <c r="KIV93" s="16"/>
      <c r="KIW93" s="17"/>
      <c r="KIX93" s="17"/>
      <c r="KIY93" s="18"/>
      <c r="KIZ93" s="18"/>
      <c r="KJA93" s="19"/>
      <c r="KJB93" s="19"/>
      <c r="KJC93" s="19"/>
      <c r="KJD93" s="20"/>
      <c r="KJH93" s="11"/>
      <c r="KJI93" s="12"/>
      <c r="KJJ93" s="13"/>
      <c r="KJK93" s="14"/>
      <c r="KJL93" s="15"/>
      <c r="KJM93" s="16"/>
      <c r="KJN93" s="17"/>
      <c r="KJO93" s="17"/>
      <c r="KJP93" s="18"/>
      <c r="KJQ93" s="18"/>
      <c r="KJR93" s="19"/>
      <c r="KJS93" s="19"/>
      <c r="KJT93" s="19"/>
      <c r="KJU93" s="20"/>
      <c r="KJY93" s="11"/>
      <c r="KJZ93" s="12"/>
      <c r="KKA93" s="13"/>
      <c r="KKB93" s="14"/>
      <c r="KKC93" s="15"/>
      <c r="KKD93" s="16"/>
      <c r="KKE93" s="17"/>
      <c r="KKF93" s="17"/>
      <c r="KKG93" s="18"/>
      <c r="KKH93" s="18"/>
      <c r="KKI93" s="19"/>
      <c r="KKJ93" s="19"/>
      <c r="KKK93" s="19"/>
      <c r="KKL93" s="20"/>
      <c r="KKP93" s="11"/>
      <c r="KKQ93" s="12"/>
      <c r="KKR93" s="13"/>
      <c r="KKS93" s="14"/>
      <c r="KKT93" s="15"/>
      <c r="KKU93" s="16"/>
      <c r="KKV93" s="17"/>
      <c r="KKW93" s="17"/>
      <c r="KKX93" s="18"/>
      <c r="KKY93" s="18"/>
      <c r="KKZ93" s="19"/>
      <c r="KLA93" s="19"/>
      <c r="KLB93" s="19"/>
      <c r="KLC93" s="20"/>
      <c r="KLG93" s="11"/>
      <c r="KLH93" s="12"/>
      <c r="KLI93" s="13"/>
      <c r="KLJ93" s="14"/>
      <c r="KLK93" s="15"/>
      <c r="KLL93" s="16"/>
      <c r="KLM93" s="17"/>
      <c r="KLN93" s="17"/>
      <c r="KLO93" s="18"/>
      <c r="KLP93" s="18"/>
      <c r="KLQ93" s="19"/>
      <c r="KLR93" s="19"/>
      <c r="KLS93" s="19"/>
      <c r="KLT93" s="20"/>
      <c r="KLX93" s="11"/>
      <c r="KLY93" s="12"/>
      <c r="KLZ93" s="13"/>
      <c r="KMA93" s="14"/>
      <c r="KMB93" s="15"/>
      <c r="KMC93" s="16"/>
      <c r="KMD93" s="17"/>
      <c r="KME93" s="17"/>
      <c r="KMF93" s="18"/>
      <c r="KMG93" s="18"/>
      <c r="KMH93" s="19"/>
      <c r="KMI93" s="19"/>
      <c r="KMJ93" s="19"/>
      <c r="KMK93" s="20"/>
      <c r="KMO93" s="11"/>
      <c r="KMP93" s="12"/>
      <c r="KMQ93" s="13"/>
      <c r="KMR93" s="14"/>
      <c r="KMS93" s="15"/>
      <c r="KMT93" s="16"/>
      <c r="KMU93" s="17"/>
      <c r="KMV93" s="17"/>
      <c r="KMW93" s="18"/>
      <c r="KMX93" s="18"/>
      <c r="KMY93" s="19"/>
      <c r="KMZ93" s="19"/>
      <c r="KNA93" s="19"/>
      <c r="KNB93" s="20"/>
      <c r="KNF93" s="11"/>
      <c r="KNG93" s="12"/>
      <c r="KNH93" s="13"/>
      <c r="KNI93" s="14"/>
      <c r="KNJ93" s="15"/>
      <c r="KNK93" s="16"/>
      <c r="KNL93" s="17"/>
      <c r="KNM93" s="17"/>
      <c r="KNN93" s="18"/>
      <c r="KNO93" s="18"/>
      <c r="KNP93" s="19"/>
      <c r="KNQ93" s="19"/>
      <c r="KNR93" s="19"/>
      <c r="KNS93" s="20"/>
      <c r="KNW93" s="11"/>
      <c r="KNX93" s="12"/>
      <c r="KNY93" s="13"/>
      <c r="KNZ93" s="14"/>
      <c r="KOA93" s="15"/>
      <c r="KOB93" s="16"/>
      <c r="KOC93" s="17"/>
      <c r="KOD93" s="17"/>
      <c r="KOE93" s="18"/>
      <c r="KOF93" s="18"/>
      <c r="KOG93" s="19"/>
      <c r="KOH93" s="19"/>
      <c r="KOI93" s="19"/>
      <c r="KOJ93" s="20"/>
      <c r="KON93" s="11"/>
      <c r="KOO93" s="12"/>
      <c r="KOP93" s="13"/>
      <c r="KOQ93" s="14"/>
      <c r="KOR93" s="15"/>
      <c r="KOS93" s="16"/>
      <c r="KOT93" s="17"/>
      <c r="KOU93" s="17"/>
      <c r="KOV93" s="18"/>
      <c r="KOW93" s="18"/>
      <c r="KOX93" s="19"/>
      <c r="KOY93" s="19"/>
      <c r="KOZ93" s="19"/>
      <c r="KPA93" s="20"/>
      <c r="KPE93" s="11"/>
      <c r="KPF93" s="12"/>
      <c r="KPG93" s="13"/>
      <c r="KPH93" s="14"/>
      <c r="KPI93" s="15"/>
      <c r="KPJ93" s="16"/>
      <c r="KPK93" s="17"/>
      <c r="KPL93" s="17"/>
      <c r="KPM93" s="18"/>
      <c r="KPN93" s="18"/>
      <c r="KPO93" s="19"/>
      <c r="KPP93" s="19"/>
      <c r="KPQ93" s="19"/>
      <c r="KPR93" s="20"/>
      <c r="KPV93" s="11"/>
      <c r="KPW93" s="12"/>
      <c r="KPX93" s="13"/>
      <c r="KPY93" s="14"/>
      <c r="KPZ93" s="15"/>
      <c r="KQA93" s="16"/>
      <c r="KQB93" s="17"/>
      <c r="KQC93" s="17"/>
      <c r="KQD93" s="18"/>
      <c r="KQE93" s="18"/>
      <c r="KQF93" s="19"/>
      <c r="KQG93" s="19"/>
      <c r="KQH93" s="19"/>
      <c r="KQI93" s="20"/>
      <c r="KQM93" s="11"/>
      <c r="KQN93" s="12"/>
      <c r="KQO93" s="13"/>
      <c r="KQP93" s="14"/>
      <c r="KQQ93" s="15"/>
      <c r="KQR93" s="16"/>
      <c r="KQS93" s="17"/>
      <c r="KQT93" s="17"/>
      <c r="KQU93" s="18"/>
      <c r="KQV93" s="18"/>
      <c r="KQW93" s="19"/>
      <c r="KQX93" s="19"/>
      <c r="KQY93" s="19"/>
      <c r="KQZ93" s="20"/>
      <c r="KRD93" s="11"/>
      <c r="KRE93" s="12"/>
      <c r="KRF93" s="13"/>
      <c r="KRG93" s="14"/>
      <c r="KRH93" s="15"/>
      <c r="KRI93" s="16"/>
      <c r="KRJ93" s="17"/>
      <c r="KRK93" s="17"/>
      <c r="KRL93" s="18"/>
      <c r="KRM93" s="18"/>
      <c r="KRN93" s="19"/>
      <c r="KRO93" s="19"/>
      <c r="KRP93" s="19"/>
      <c r="KRQ93" s="20"/>
      <c r="KRU93" s="11"/>
      <c r="KRV93" s="12"/>
      <c r="KRW93" s="13"/>
      <c r="KRX93" s="14"/>
      <c r="KRY93" s="15"/>
      <c r="KRZ93" s="16"/>
      <c r="KSA93" s="17"/>
      <c r="KSB93" s="17"/>
      <c r="KSC93" s="18"/>
      <c r="KSD93" s="18"/>
      <c r="KSE93" s="19"/>
      <c r="KSF93" s="19"/>
      <c r="KSG93" s="19"/>
      <c r="KSH93" s="20"/>
      <c r="KSL93" s="11"/>
      <c r="KSM93" s="12"/>
      <c r="KSN93" s="13"/>
      <c r="KSO93" s="14"/>
      <c r="KSP93" s="15"/>
      <c r="KSQ93" s="16"/>
      <c r="KSR93" s="17"/>
      <c r="KSS93" s="17"/>
      <c r="KST93" s="18"/>
      <c r="KSU93" s="18"/>
      <c r="KSV93" s="19"/>
      <c r="KSW93" s="19"/>
      <c r="KSX93" s="19"/>
      <c r="KSY93" s="20"/>
      <c r="KTC93" s="11"/>
      <c r="KTD93" s="12"/>
      <c r="KTE93" s="13"/>
      <c r="KTF93" s="14"/>
      <c r="KTG93" s="15"/>
      <c r="KTH93" s="16"/>
      <c r="KTI93" s="17"/>
      <c r="KTJ93" s="17"/>
      <c r="KTK93" s="18"/>
      <c r="KTL93" s="18"/>
      <c r="KTM93" s="19"/>
      <c r="KTN93" s="19"/>
      <c r="KTO93" s="19"/>
      <c r="KTP93" s="20"/>
      <c r="KTT93" s="11"/>
      <c r="KTU93" s="12"/>
      <c r="KTV93" s="13"/>
      <c r="KTW93" s="14"/>
      <c r="KTX93" s="15"/>
      <c r="KTY93" s="16"/>
      <c r="KTZ93" s="17"/>
      <c r="KUA93" s="17"/>
      <c r="KUB93" s="18"/>
      <c r="KUC93" s="18"/>
      <c r="KUD93" s="19"/>
      <c r="KUE93" s="19"/>
      <c r="KUF93" s="19"/>
      <c r="KUG93" s="20"/>
      <c r="KUK93" s="11"/>
      <c r="KUL93" s="12"/>
      <c r="KUM93" s="13"/>
      <c r="KUN93" s="14"/>
      <c r="KUO93" s="15"/>
      <c r="KUP93" s="16"/>
      <c r="KUQ93" s="17"/>
      <c r="KUR93" s="17"/>
      <c r="KUS93" s="18"/>
      <c r="KUT93" s="18"/>
      <c r="KUU93" s="19"/>
      <c r="KUV93" s="19"/>
      <c r="KUW93" s="19"/>
      <c r="KUX93" s="20"/>
      <c r="KVB93" s="11"/>
      <c r="KVC93" s="12"/>
      <c r="KVD93" s="13"/>
      <c r="KVE93" s="14"/>
      <c r="KVF93" s="15"/>
      <c r="KVG93" s="16"/>
      <c r="KVH93" s="17"/>
      <c r="KVI93" s="17"/>
      <c r="KVJ93" s="18"/>
      <c r="KVK93" s="18"/>
      <c r="KVL93" s="19"/>
      <c r="KVM93" s="19"/>
      <c r="KVN93" s="19"/>
      <c r="KVO93" s="20"/>
      <c r="KVS93" s="11"/>
      <c r="KVT93" s="12"/>
      <c r="KVU93" s="13"/>
      <c r="KVV93" s="14"/>
      <c r="KVW93" s="15"/>
      <c r="KVX93" s="16"/>
      <c r="KVY93" s="17"/>
      <c r="KVZ93" s="17"/>
      <c r="KWA93" s="18"/>
      <c r="KWB93" s="18"/>
      <c r="KWC93" s="19"/>
      <c r="KWD93" s="19"/>
      <c r="KWE93" s="19"/>
      <c r="KWF93" s="20"/>
      <c r="KWJ93" s="11"/>
      <c r="KWK93" s="12"/>
      <c r="KWL93" s="13"/>
      <c r="KWM93" s="14"/>
      <c r="KWN93" s="15"/>
      <c r="KWO93" s="16"/>
      <c r="KWP93" s="17"/>
      <c r="KWQ93" s="17"/>
      <c r="KWR93" s="18"/>
      <c r="KWS93" s="18"/>
      <c r="KWT93" s="19"/>
      <c r="KWU93" s="19"/>
      <c r="KWV93" s="19"/>
      <c r="KWW93" s="20"/>
      <c r="KXA93" s="11"/>
      <c r="KXB93" s="12"/>
      <c r="KXC93" s="13"/>
      <c r="KXD93" s="14"/>
      <c r="KXE93" s="15"/>
      <c r="KXF93" s="16"/>
      <c r="KXG93" s="17"/>
      <c r="KXH93" s="17"/>
      <c r="KXI93" s="18"/>
      <c r="KXJ93" s="18"/>
      <c r="KXK93" s="19"/>
      <c r="KXL93" s="19"/>
      <c r="KXM93" s="19"/>
      <c r="KXN93" s="20"/>
      <c r="KXR93" s="11"/>
      <c r="KXS93" s="12"/>
      <c r="KXT93" s="13"/>
      <c r="KXU93" s="14"/>
      <c r="KXV93" s="15"/>
      <c r="KXW93" s="16"/>
      <c r="KXX93" s="17"/>
      <c r="KXY93" s="17"/>
      <c r="KXZ93" s="18"/>
      <c r="KYA93" s="18"/>
      <c r="KYB93" s="19"/>
      <c r="KYC93" s="19"/>
      <c r="KYD93" s="19"/>
      <c r="KYE93" s="20"/>
      <c r="KYI93" s="11"/>
      <c r="KYJ93" s="12"/>
      <c r="KYK93" s="13"/>
      <c r="KYL93" s="14"/>
      <c r="KYM93" s="15"/>
      <c r="KYN93" s="16"/>
      <c r="KYO93" s="17"/>
      <c r="KYP93" s="17"/>
      <c r="KYQ93" s="18"/>
      <c r="KYR93" s="18"/>
      <c r="KYS93" s="19"/>
      <c r="KYT93" s="19"/>
      <c r="KYU93" s="19"/>
      <c r="KYV93" s="20"/>
      <c r="KYZ93" s="11"/>
      <c r="KZA93" s="12"/>
      <c r="KZB93" s="13"/>
      <c r="KZC93" s="14"/>
      <c r="KZD93" s="15"/>
      <c r="KZE93" s="16"/>
      <c r="KZF93" s="17"/>
      <c r="KZG93" s="17"/>
      <c r="KZH93" s="18"/>
      <c r="KZI93" s="18"/>
      <c r="KZJ93" s="19"/>
      <c r="KZK93" s="19"/>
      <c r="KZL93" s="19"/>
      <c r="KZM93" s="20"/>
      <c r="KZQ93" s="11"/>
      <c r="KZR93" s="12"/>
      <c r="KZS93" s="13"/>
      <c r="KZT93" s="14"/>
      <c r="KZU93" s="15"/>
      <c r="KZV93" s="16"/>
      <c r="KZW93" s="17"/>
      <c r="KZX93" s="17"/>
      <c r="KZY93" s="18"/>
      <c r="KZZ93" s="18"/>
      <c r="LAA93" s="19"/>
      <c r="LAB93" s="19"/>
      <c r="LAC93" s="19"/>
      <c r="LAD93" s="20"/>
      <c r="LAH93" s="11"/>
      <c r="LAI93" s="12"/>
      <c r="LAJ93" s="13"/>
      <c r="LAK93" s="14"/>
      <c r="LAL93" s="15"/>
      <c r="LAM93" s="16"/>
      <c r="LAN93" s="17"/>
      <c r="LAO93" s="17"/>
      <c r="LAP93" s="18"/>
      <c r="LAQ93" s="18"/>
      <c r="LAR93" s="19"/>
      <c r="LAS93" s="19"/>
      <c r="LAT93" s="19"/>
      <c r="LAU93" s="20"/>
      <c r="LAY93" s="11"/>
      <c r="LAZ93" s="12"/>
      <c r="LBA93" s="13"/>
      <c r="LBB93" s="14"/>
      <c r="LBC93" s="15"/>
      <c r="LBD93" s="16"/>
      <c r="LBE93" s="17"/>
      <c r="LBF93" s="17"/>
      <c r="LBG93" s="18"/>
      <c r="LBH93" s="18"/>
      <c r="LBI93" s="19"/>
      <c r="LBJ93" s="19"/>
      <c r="LBK93" s="19"/>
      <c r="LBL93" s="20"/>
      <c r="LBP93" s="11"/>
      <c r="LBQ93" s="12"/>
      <c r="LBR93" s="13"/>
      <c r="LBS93" s="14"/>
      <c r="LBT93" s="15"/>
      <c r="LBU93" s="16"/>
      <c r="LBV93" s="17"/>
      <c r="LBW93" s="17"/>
      <c r="LBX93" s="18"/>
      <c r="LBY93" s="18"/>
      <c r="LBZ93" s="19"/>
      <c r="LCA93" s="19"/>
      <c r="LCB93" s="19"/>
      <c r="LCC93" s="20"/>
      <c r="LCG93" s="11"/>
      <c r="LCH93" s="12"/>
      <c r="LCI93" s="13"/>
      <c r="LCJ93" s="14"/>
      <c r="LCK93" s="15"/>
      <c r="LCL93" s="16"/>
      <c r="LCM93" s="17"/>
      <c r="LCN93" s="17"/>
      <c r="LCO93" s="18"/>
      <c r="LCP93" s="18"/>
      <c r="LCQ93" s="19"/>
      <c r="LCR93" s="19"/>
      <c r="LCS93" s="19"/>
      <c r="LCT93" s="20"/>
      <c r="LCX93" s="11"/>
      <c r="LCY93" s="12"/>
      <c r="LCZ93" s="13"/>
      <c r="LDA93" s="14"/>
      <c r="LDB93" s="15"/>
      <c r="LDC93" s="16"/>
      <c r="LDD93" s="17"/>
      <c r="LDE93" s="17"/>
      <c r="LDF93" s="18"/>
      <c r="LDG93" s="18"/>
      <c r="LDH93" s="19"/>
      <c r="LDI93" s="19"/>
      <c r="LDJ93" s="19"/>
      <c r="LDK93" s="20"/>
      <c r="LDO93" s="11"/>
      <c r="LDP93" s="12"/>
      <c r="LDQ93" s="13"/>
      <c r="LDR93" s="14"/>
      <c r="LDS93" s="15"/>
      <c r="LDT93" s="16"/>
      <c r="LDU93" s="17"/>
      <c r="LDV93" s="17"/>
      <c r="LDW93" s="18"/>
      <c r="LDX93" s="18"/>
      <c r="LDY93" s="19"/>
      <c r="LDZ93" s="19"/>
      <c r="LEA93" s="19"/>
      <c r="LEB93" s="20"/>
      <c r="LEF93" s="11"/>
      <c r="LEG93" s="12"/>
      <c r="LEH93" s="13"/>
      <c r="LEI93" s="14"/>
      <c r="LEJ93" s="15"/>
      <c r="LEK93" s="16"/>
      <c r="LEL93" s="17"/>
      <c r="LEM93" s="17"/>
      <c r="LEN93" s="18"/>
      <c r="LEO93" s="18"/>
      <c r="LEP93" s="19"/>
      <c r="LEQ93" s="19"/>
      <c r="LER93" s="19"/>
      <c r="LES93" s="20"/>
      <c r="LEW93" s="11"/>
      <c r="LEX93" s="12"/>
      <c r="LEY93" s="13"/>
      <c r="LEZ93" s="14"/>
      <c r="LFA93" s="15"/>
      <c r="LFB93" s="16"/>
      <c r="LFC93" s="17"/>
      <c r="LFD93" s="17"/>
      <c r="LFE93" s="18"/>
      <c r="LFF93" s="18"/>
      <c r="LFG93" s="19"/>
      <c r="LFH93" s="19"/>
      <c r="LFI93" s="19"/>
      <c r="LFJ93" s="20"/>
      <c r="LFN93" s="11"/>
      <c r="LFO93" s="12"/>
      <c r="LFP93" s="13"/>
      <c r="LFQ93" s="14"/>
      <c r="LFR93" s="15"/>
      <c r="LFS93" s="16"/>
      <c r="LFT93" s="17"/>
      <c r="LFU93" s="17"/>
      <c r="LFV93" s="18"/>
      <c r="LFW93" s="18"/>
      <c r="LFX93" s="19"/>
      <c r="LFY93" s="19"/>
      <c r="LFZ93" s="19"/>
      <c r="LGA93" s="20"/>
      <c r="LGE93" s="11"/>
      <c r="LGF93" s="12"/>
      <c r="LGG93" s="13"/>
      <c r="LGH93" s="14"/>
      <c r="LGI93" s="15"/>
      <c r="LGJ93" s="16"/>
      <c r="LGK93" s="17"/>
      <c r="LGL93" s="17"/>
      <c r="LGM93" s="18"/>
      <c r="LGN93" s="18"/>
      <c r="LGO93" s="19"/>
      <c r="LGP93" s="19"/>
      <c r="LGQ93" s="19"/>
      <c r="LGR93" s="20"/>
      <c r="LGV93" s="11"/>
      <c r="LGW93" s="12"/>
      <c r="LGX93" s="13"/>
      <c r="LGY93" s="14"/>
      <c r="LGZ93" s="15"/>
      <c r="LHA93" s="16"/>
      <c r="LHB93" s="17"/>
      <c r="LHC93" s="17"/>
      <c r="LHD93" s="18"/>
      <c r="LHE93" s="18"/>
      <c r="LHF93" s="19"/>
      <c r="LHG93" s="19"/>
      <c r="LHH93" s="19"/>
      <c r="LHI93" s="20"/>
      <c r="LHM93" s="11"/>
      <c r="LHN93" s="12"/>
      <c r="LHO93" s="13"/>
      <c r="LHP93" s="14"/>
      <c r="LHQ93" s="15"/>
      <c r="LHR93" s="16"/>
      <c r="LHS93" s="17"/>
      <c r="LHT93" s="17"/>
      <c r="LHU93" s="18"/>
      <c r="LHV93" s="18"/>
      <c r="LHW93" s="19"/>
      <c r="LHX93" s="19"/>
      <c r="LHY93" s="19"/>
      <c r="LHZ93" s="20"/>
      <c r="LID93" s="11"/>
      <c r="LIE93" s="12"/>
      <c r="LIF93" s="13"/>
      <c r="LIG93" s="14"/>
      <c r="LIH93" s="15"/>
      <c r="LII93" s="16"/>
      <c r="LIJ93" s="17"/>
      <c r="LIK93" s="17"/>
      <c r="LIL93" s="18"/>
      <c r="LIM93" s="18"/>
      <c r="LIN93" s="19"/>
      <c r="LIO93" s="19"/>
      <c r="LIP93" s="19"/>
      <c r="LIQ93" s="20"/>
      <c r="LIU93" s="11"/>
      <c r="LIV93" s="12"/>
      <c r="LIW93" s="13"/>
      <c r="LIX93" s="14"/>
      <c r="LIY93" s="15"/>
      <c r="LIZ93" s="16"/>
      <c r="LJA93" s="17"/>
      <c r="LJB93" s="17"/>
      <c r="LJC93" s="18"/>
      <c r="LJD93" s="18"/>
      <c r="LJE93" s="19"/>
      <c r="LJF93" s="19"/>
      <c r="LJG93" s="19"/>
      <c r="LJH93" s="20"/>
      <c r="LJL93" s="11"/>
      <c r="LJM93" s="12"/>
      <c r="LJN93" s="13"/>
      <c r="LJO93" s="14"/>
      <c r="LJP93" s="15"/>
      <c r="LJQ93" s="16"/>
      <c r="LJR93" s="17"/>
      <c r="LJS93" s="17"/>
      <c r="LJT93" s="18"/>
      <c r="LJU93" s="18"/>
      <c r="LJV93" s="19"/>
      <c r="LJW93" s="19"/>
      <c r="LJX93" s="19"/>
      <c r="LJY93" s="20"/>
      <c r="LKC93" s="11"/>
      <c r="LKD93" s="12"/>
      <c r="LKE93" s="13"/>
      <c r="LKF93" s="14"/>
      <c r="LKG93" s="15"/>
      <c r="LKH93" s="16"/>
      <c r="LKI93" s="17"/>
      <c r="LKJ93" s="17"/>
      <c r="LKK93" s="18"/>
      <c r="LKL93" s="18"/>
      <c r="LKM93" s="19"/>
      <c r="LKN93" s="19"/>
      <c r="LKO93" s="19"/>
      <c r="LKP93" s="20"/>
      <c r="LKT93" s="11"/>
      <c r="LKU93" s="12"/>
      <c r="LKV93" s="13"/>
      <c r="LKW93" s="14"/>
      <c r="LKX93" s="15"/>
      <c r="LKY93" s="16"/>
      <c r="LKZ93" s="17"/>
      <c r="LLA93" s="17"/>
      <c r="LLB93" s="18"/>
      <c r="LLC93" s="18"/>
      <c r="LLD93" s="19"/>
      <c r="LLE93" s="19"/>
      <c r="LLF93" s="19"/>
      <c r="LLG93" s="20"/>
      <c r="LLK93" s="11"/>
      <c r="LLL93" s="12"/>
      <c r="LLM93" s="13"/>
      <c r="LLN93" s="14"/>
      <c r="LLO93" s="15"/>
      <c r="LLP93" s="16"/>
      <c r="LLQ93" s="17"/>
      <c r="LLR93" s="17"/>
      <c r="LLS93" s="18"/>
      <c r="LLT93" s="18"/>
      <c r="LLU93" s="19"/>
      <c r="LLV93" s="19"/>
      <c r="LLW93" s="19"/>
      <c r="LLX93" s="20"/>
      <c r="LMB93" s="11"/>
      <c r="LMC93" s="12"/>
      <c r="LMD93" s="13"/>
      <c r="LME93" s="14"/>
      <c r="LMF93" s="15"/>
      <c r="LMG93" s="16"/>
      <c r="LMH93" s="17"/>
      <c r="LMI93" s="17"/>
      <c r="LMJ93" s="18"/>
      <c r="LMK93" s="18"/>
      <c r="LML93" s="19"/>
      <c r="LMM93" s="19"/>
      <c r="LMN93" s="19"/>
      <c r="LMO93" s="20"/>
      <c r="LMS93" s="11"/>
      <c r="LMT93" s="12"/>
      <c r="LMU93" s="13"/>
      <c r="LMV93" s="14"/>
      <c r="LMW93" s="15"/>
      <c r="LMX93" s="16"/>
      <c r="LMY93" s="17"/>
      <c r="LMZ93" s="17"/>
      <c r="LNA93" s="18"/>
      <c r="LNB93" s="18"/>
      <c r="LNC93" s="19"/>
      <c r="LND93" s="19"/>
      <c r="LNE93" s="19"/>
      <c r="LNF93" s="20"/>
      <c r="LNJ93" s="11"/>
      <c r="LNK93" s="12"/>
      <c r="LNL93" s="13"/>
      <c r="LNM93" s="14"/>
      <c r="LNN93" s="15"/>
      <c r="LNO93" s="16"/>
      <c r="LNP93" s="17"/>
      <c r="LNQ93" s="17"/>
      <c r="LNR93" s="18"/>
      <c r="LNS93" s="18"/>
      <c r="LNT93" s="19"/>
      <c r="LNU93" s="19"/>
      <c r="LNV93" s="19"/>
      <c r="LNW93" s="20"/>
      <c r="LOA93" s="11"/>
      <c r="LOB93" s="12"/>
      <c r="LOC93" s="13"/>
      <c r="LOD93" s="14"/>
      <c r="LOE93" s="15"/>
      <c r="LOF93" s="16"/>
      <c r="LOG93" s="17"/>
      <c r="LOH93" s="17"/>
      <c r="LOI93" s="18"/>
      <c r="LOJ93" s="18"/>
      <c r="LOK93" s="19"/>
      <c r="LOL93" s="19"/>
      <c r="LOM93" s="19"/>
      <c r="LON93" s="20"/>
      <c r="LOR93" s="11"/>
      <c r="LOS93" s="12"/>
      <c r="LOT93" s="13"/>
      <c r="LOU93" s="14"/>
      <c r="LOV93" s="15"/>
      <c r="LOW93" s="16"/>
      <c r="LOX93" s="17"/>
      <c r="LOY93" s="17"/>
      <c r="LOZ93" s="18"/>
      <c r="LPA93" s="18"/>
      <c r="LPB93" s="19"/>
      <c r="LPC93" s="19"/>
      <c r="LPD93" s="19"/>
      <c r="LPE93" s="20"/>
      <c r="LPI93" s="11"/>
      <c r="LPJ93" s="12"/>
      <c r="LPK93" s="13"/>
      <c r="LPL93" s="14"/>
      <c r="LPM93" s="15"/>
      <c r="LPN93" s="16"/>
      <c r="LPO93" s="17"/>
      <c r="LPP93" s="17"/>
      <c r="LPQ93" s="18"/>
      <c r="LPR93" s="18"/>
      <c r="LPS93" s="19"/>
      <c r="LPT93" s="19"/>
      <c r="LPU93" s="19"/>
      <c r="LPV93" s="20"/>
      <c r="LPZ93" s="11"/>
      <c r="LQA93" s="12"/>
      <c r="LQB93" s="13"/>
      <c r="LQC93" s="14"/>
      <c r="LQD93" s="15"/>
      <c r="LQE93" s="16"/>
      <c r="LQF93" s="17"/>
      <c r="LQG93" s="17"/>
      <c r="LQH93" s="18"/>
      <c r="LQI93" s="18"/>
      <c r="LQJ93" s="19"/>
      <c r="LQK93" s="19"/>
      <c r="LQL93" s="19"/>
      <c r="LQM93" s="20"/>
      <c r="LQQ93" s="11"/>
      <c r="LQR93" s="12"/>
      <c r="LQS93" s="13"/>
      <c r="LQT93" s="14"/>
      <c r="LQU93" s="15"/>
      <c r="LQV93" s="16"/>
      <c r="LQW93" s="17"/>
      <c r="LQX93" s="17"/>
      <c r="LQY93" s="18"/>
      <c r="LQZ93" s="18"/>
      <c r="LRA93" s="19"/>
      <c r="LRB93" s="19"/>
      <c r="LRC93" s="19"/>
      <c r="LRD93" s="20"/>
      <c r="LRH93" s="11"/>
      <c r="LRI93" s="12"/>
      <c r="LRJ93" s="13"/>
      <c r="LRK93" s="14"/>
      <c r="LRL93" s="15"/>
      <c r="LRM93" s="16"/>
      <c r="LRN93" s="17"/>
      <c r="LRO93" s="17"/>
      <c r="LRP93" s="18"/>
      <c r="LRQ93" s="18"/>
      <c r="LRR93" s="19"/>
      <c r="LRS93" s="19"/>
      <c r="LRT93" s="19"/>
      <c r="LRU93" s="20"/>
      <c r="LRY93" s="11"/>
      <c r="LRZ93" s="12"/>
      <c r="LSA93" s="13"/>
      <c r="LSB93" s="14"/>
      <c r="LSC93" s="15"/>
      <c r="LSD93" s="16"/>
      <c r="LSE93" s="17"/>
      <c r="LSF93" s="17"/>
      <c r="LSG93" s="18"/>
      <c r="LSH93" s="18"/>
      <c r="LSI93" s="19"/>
      <c r="LSJ93" s="19"/>
      <c r="LSK93" s="19"/>
      <c r="LSL93" s="20"/>
      <c r="LSP93" s="11"/>
      <c r="LSQ93" s="12"/>
      <c r="LSR93" s="13"/>
      <c r="LSS93" s="14"/>
      <c r="LST93" s="15"/>
      <c r="LSU93" s="16"/>
      <c r="LSV93" s="17"/>
      <c r="LSW93" s="17"/>
      <c r="LSX93" s="18"/>
      <c r="LSY93" s="18"/>
      <c r="LSZ93" s="19"/>
      <c r="LTA93" s="19"/>
      <c r="LTB93" s="19"/>
      <c r="LTC93" s="20"/>
      <c r="LTG93" s="11"/>
      <c r="LTH93" s="12"/>
      <c r="LTI93" s="13"/>
      <c r="LTJ93" s="14"/>
      <c r="LTK93" s="15"/>
      <c r="LTL93" s="16"/>
      <c r="LTM93" s="17"/>
      <c r="LTN93" s="17"/>
      <c r="LTO93" s="18"/>
      <c r="LTP93" s="18"/>
      <c r="LTQ93" s="19"/>
      <c r="LTR93" s="19"/>
      <c r="LTS93" s="19"/>
      <c r="LTT93" s="20"/>
      <c r="LTX93" s="11"/>
      <c r="LTY93" s="12"/>
      <c r="LTZ93" s="13"/>
      <c r="LUA93" s="14"/>
      <c r="LUB93" s="15"/>
      <c r="LUC93" s="16"/>
      <c r="LUD93" s="17"/>
      <c r="LUE93" s="17"/>
      <c r="LUF93" s="18"/>
      <c r="LUG93" s="18"/>
      <c r="LUH93" s="19"/>
      <c r="LUI93" s="19"/>
      <c r="LUJ93" s="19"/>
      <c r="LUK93" s="20"/>
      <c r="LUO93" s="11"/>
      <c r="LUP93" s="12"/>
      <c r="LUQ93" s="13"/>
      <c r="LUR93" s="14"/>
      <c r="LUS93" s="15"/>
      <c r="LUT93" s="16"/>
      <c r="LUU93" s="17"/>
      <c r="LUV93" s="17"/>
      <c r="LUW93" s="18"/>
      <c r="LUX93" s="18"/>
      <c r="LUY93" s="19"/>
      <c r="LUZ93" s="19"/>
      <c r="LVA93" s="19"/>
      <c r="LVB93" s="20"/>
      <c r="LVF93" s="11"/>
      <c r="LVG93" s="12"/>
      <c r="LVH93" s="13"/>
      <c r="LVI93" s="14"/>
      <c r="LVJ93" s="15"/>
      <c r="LVK93" s="16"/>
      <c r="LVL93" s="17"/>
      <c r="LVM93" s="17"/>
      <c r="LVN93" s="18"/>
      <c r="LVO93" s="18"/>
      <c r="LVP93" s="19"/>
      <c r="LVQ93" s="19"/>
      <c r="LVR93" s="19"/>
      <c r="LVS93" s="20"/>
      <c r="LVW93" s="11"/>
      <c r="LVX93" s="12"/>
      <c r="LVY93" s="13"/>
      <c r="LVZ93" s="14"/>
      <c r="LWA93" s="15"/>
      <c r="LWB93" s="16"/>
      <c r="LWC93" s="17"/>
      <c r="LWD93" s="17"/>
      <c r="LWE93" s="18"/>
      <c r="LWF93" s="18"/>
      <c r="LWG93" s="19"/>
      <c r="LWH93" s="19"/>
      <c r="LWI93" s="19"/>
      <c r="LWJ93" s="20"/>
      <c r="LWN93" s="11"/>
      <c r="LWO93" s="12"/>
      <c r="LWP93" s="13"/>
      <c r="LWQ93" s="14"/>
      <c r="LWR93" s="15"/>
      <c r="LWS93" s="16"/>
      <c r="LWT93" s="17"/>
      <c r="LWU93" s="17"/>
      <c r="LWV93" s="18"/>
      <c r="LWW93" s="18"/>
      <c r="LWX93" s="19"/>
      <c r="LWY93" s="19"/>
      <c r="LWZ93" s="19"/>
      <c r="LXA93" s="20"/>
      <c r="LXE93" s="11"/>
      <c r="LXF93" s="12"/>
      <c r="LXG93" s="13"/>
      <c r="LXH93" s="14"/>
      <c r="LXI93" s="15"/>
      <c r="LXJ93" s="16"/>
      <c r="LXK93" s="17"/>
      <c r="LXL93" s="17"/>
      <c r="LXM93" s="18"/>
      <c r="LXN93" s="18"/>
      <c r="LXO93" s="19"/>
      <c r="LXP93" s="19"/>
      <c r="LXQ93" s="19"/>
      <c r="LXR93" s="20"/>
      <c r="LXV93" s="11"/>
      <c r="LXW93" s="12"/>
      <c r="LXX93" s="13"/>
      <c r="LXY93" s="14"/>
      <c r="LXZ93" s="15"/>
      <c r="LYA93" s="16"/>
      <c r="LYB93" s="17"/>
      <c r="LYC93" s="17"/>
      <c r="LYD93" s="18"/>
      <c r="LYE93" s="18"/>
      <c r="LYF93" s="19"/>
      <c r="LYG93" s="19"/>
      <c r="LYH93" s="19"/>
      <c r="LYI93" s="20"/>
      <c r="LYM93" s="11"/>
      <c r="LYN93" s="12"/>
      <c r="LYO93" s="13"/>
      <c r="LYP93" s="14"/>
      <c r="LYQ93" s="15"/>
      <c r="LYR93" s="16"/>
      <c r="LYS93" s="17"/>
      <c r="LYT93" s="17"/>
      <c r="LYU93" s="18"/>
      <c r="LYV93" s="18"/>
      <c r="LYW93" s="19"/>
      <c r="LYX93" s="19"/>
      <c r="LYY93" s="19"/>
      <c r="LYZ93" s="20"/>
      <c r="LZD93" s="11"/>
      <c r="LZE93" s="12"/>
      <c r="LZF93" s="13"/>
      <c r="LZG93" s="14"/>
      <c r="LZH93" s="15"/>
      <c r="LZI93" s="16"/>
      <c r="LZJ93" s="17"/>
      <c r="LZK93" s="17"/>
      <c r="LZL93" s="18"/>
      <c r="LZM93" s="18"/>
      <c r="LZN93" s="19"/>
      <c r="LZO93" s="19"/>
      <c r="LZP93" s="19"/>
      <c r="LZQ93" s="20"/>
      <c r="LZU93" s="11"/>
      <c r="LZV93" s="12"/>
      <c r="LZW93" s="13"/>
      <c r="LZX93" s="14"/>
      <c r="LZY93" s="15"/>
      <c r="LZZ93" s="16"/>
      <c r="MAA93" s="17"/>
      <c r="MAB93" s="17"/>
      <c r="MAC93" s="18"/>
      <c r="MAD93" s="18"/>
      <c r="MAE93" s="19"/>
      <c r="MAF93" s="19"/>
      <c r="MAG93" s="19"/>
      <c r="MAH93" s="20"/>
      <c r="MAL93" s="11"/>
      <c r="MAM93" s="12"/>
      <c r="MAN93" s="13"/>
      <c r="MAO93" s="14"/>
      <c r="MAP93" s="15"/>
      <c r="MAQ93" s="16"/>
      <c r="MAR93" s="17"/>
      <c r="MAS93" s="17"/>
      <c r="MAT93" s="18"/>
      <c r="MAU93" s="18"/>
      <c r="MAV93" s="19"/>
      <c r="MAW93" s="19"/>
      <c r="MAX93" s="19"/>
      <c r="MAY93" s="20"/>
      <c r="MBC93" s="11"/>
      <c r="MBD93" s="12"/>
      <c r="MBE93" s="13"/>
      <c r="MBF93" s="14"/>
      <c r="MBG93" s="15"/>
      <c r="MBH93" s="16"/>
      <c r="MBI93" s="17"/>
      <c r="MBJ93" s="17"/>
      <c r="MBK93" s="18"/>
      <c r="MBL93" s="18"/>
      <c r="MBM93" s="19"/>
      <c r="MBN93" s="19"/>
      <c r="MBO93" s="19"/>
      <c r="MBP93" s="20"/>
      <c r="MBT93" s="11"/>
      <c r="MBU93" s="12"/>
      <c r="MBV93" s="13"/>
      <c r="MBW93" s="14"/>
      <c r="MBX93" s="15"/>
      <c r="MBY93" s="16"/>
      <c r="MBZ93" s="17"/>
      <c r="MCA93" s="17"/>
      <c r="MCB93" s="18"/>
      <c r="MCC93" s="18"/>
      <c r="MCD93" s="19"/>
      <c r="MCE93" s="19"/>
      <c r="MCF93" s="19"/>
      <c r="MCG93" s="20"/>
      <c r="MCK93" s="11"/>
      <c r="MCL93" s="12"/>
      <c r="MCM93" s="13"/>
      <c r="MCN93" s="14"/>
      <c r="MCO93" s="15"/>
      <c r="MCP93" s="16"/>
      <c r="MCQ93" s="17"/>
      <c r="MCR93" s="17"/>
      <c r="MCS93" s="18"/>
      <c r="MCT93" s="18"/>
      <c r="MCU93" s="19"/>
      <c r="MCV93" s="19"/>
      <c r="MCW93" s="19"/>
      <c r="MCX93" s="20"/>
      <c r="MDB93" s="11"/>
      <c r="MDC93" s="12"/>
      <c r="MDD93" s="13"/>
      <c r="MDE93" s="14"/>
      <c r="MDF93" s="15"/>
      <c r="MDG93" s="16"/>
      <c r="MDH93" s="17"/>
      <c r="MDI93" s="17"/>
      <c r="MDJ93" s="18"/>
      <c r="MDK93" s="18"/>
      <c r="MDL93" s="19"/>
      <c r="MDM93" s="19"/>
      <c r="MDN93" s="19"/>
      <c r="MDO93" s="20"/>
      <c r="MDS93" s="11"/>
      <c r="MDT93" s="12"/>
      <c r="MDU93" s="13"/>
      <c r="MDV93" s="14"/>
      <c r="MDW93" s="15"/>
      <c r="MDX93" s="16"/>
      <c r="MDY93" s="17"/>
      <c r="MDZ93" s="17"/>
      <c r="MEA93" s="18"/>
      <c r="MEB93" s="18"/>
      <c r="MEC93" s="19"/>
      <c r="MED93" s="19"/>
      <c r="MEE93" s="19"/>
      <c r="MEF93" s="20"/>
      <c r="MEJ93" s="11"/>
      <c r="MEK93" s="12"/>
      <c r="MEL93" s="13"/>
      <c r="MEM93" s="14"/>
      <c r="MEN93" s="15"/>
      <c r="MEO93" s="16"/>
      <c r="MEP93" s="17"/>
      <c r="MEQ93" s="17"/>
      <c r="MER93" s="18"/>
      <c r="MES93" s="18"/>
      <c r="MET93" s="19"/>
      <c r="MEU93" s="19"/>
      <c r="MEV93" s="19"/>
      <c r="MEW93" s="20"/>
      <c r="MFA93" s="11"/>
      <c r="MFB93" s="12"/>
      <c r="MFC93" s="13"/>
      <c r="MFD93" s="14"/>
      <c r="MFE93" s="15"/>
      <c r="MFF93" s="16"/>
      <c r="MFG93" s="17"/>
      <c r="MFH93" s="17"/>
      <c r="MFI93" s="18"/>
      <c r="MFJ93" s="18"/>
      <c r="MFK93" s="19"/>
      <c r="MFL93" s="19"/>
      <c r="MFM93" s="19"/>
      <c r="MFN93" s="20"/>
      <c r="MFR93" s="11"/>
      <c r="MFS93" s="12"/>
      <c r="MFT93" s="13"/>
      <c r="MFU93" s="14"/>
      <c r="MFV93" s="15"/>
      <c r="MFW93" s="16"/>
      <c r="MFX93" s="17"/>
      <c r="MFY93" s="17"/>
      <c r="MFZ93" s="18"/>
      <c r="MGA93" s="18"/>
      <c r="MGB93" s="19"/>
      <c r="MGC93" s="19"/>
      <c r="MGD93" s="19"/>
      <c r="MGE93" s="20"/>
      <c r="MGI93" s="11"/>
      <c r="MGJ93" s="12"/>
      <c r="MGK93" s="13"/>
      <c r="MGL93" s="14"/>
      <c r="MGM93" s="15"/>
      <c r="MGN93" s="16"/>
      <c r="MGO93" s="17"/>
      <c r="MGP93" s="17"/>
      <c r="MGQ93" s="18"/>
      <c r="MGR93" s="18"/>
      <c r="MGS93" s="19"/>
      <c r="MGT93" s="19"/>
      <c r="MGU93" s="19"/>
      <c r="MGV93" s="20"/>
      <c r="MGZ93" s="11"/>
      <c r="MHA93" s="12"/>
      <c r="MHB93" s="13"/>
      <c r="MHC93" s="14"/>
      <c r="MHD93" s="15"/>
      <c r="MHE93" s="16"/>
      <c r="MHF93" s="17"/>
      <c r="MHG93" s="17"/>
      <c r="MHH93" s="18"/>
      <c r="MHI93" s="18"/>
      <c r="MHJ93" s="19"/>
      <c r="MHK93" s="19"/>
      <c r="MHL93" s="19"/>
      <c r="MHM93" s="20"/>
      <c r="MHQ93" s="11"/>
      <c r="MHR93" s="12"/>
      <c r="MHS93" s="13"/>
      <c r="MHT93" s="14"/>
      <c r="MHU93" s="15"/>
      <c r="MHV93" s="16"/>
      <c r="MHW93" s="17"/>
      <c r="MHX93" s="17"/>
      <c r="MHY93" s="18"/>
      <c r="MHZ93" s="18"/>
      <c r="MIA93" s="19"/>
      <c r="MIB93" s="19"/>
      <c r="MIC93" s="19"/>
      <c r="MID93" s="20"/>
      <c r="MIH93" s="11"/>
      <c r="MII93" s="12"/>
      <c r="MIJ93" s="13"/>
      <c r="MIK93" s="14"/>
      <c r="MIL93" s="15"/>
      <c r="MIM93" s="16"/>
      <c r="MIN93" s="17"/>
      <c r="MIO93" s="17"/>
      <c r="MIP93" s="18"/>
      <c r="MIQ93" s="18"/>
      <c r="MIR93" s="19"/>
      <c r="MIS93" s="19"/>
      <c r="MIT93" s="19"/>
      <c r="MIU93" s="20"/>
      <c r="MIY93" s="11"/>
      <c r="MIZ93" s="12"/>
      <c r="MJA93" s="13"/>
      <c r="MJB93" s="14"/>
      <c r="MJC93" s="15"/>
      <c r="MJD93" s="16"/>
      <c r="MJE93" s="17"/>
      <c r="MJF93" s="17"/>
      <c r="MJG93" s="18"/>
      <c r="MJH93" s="18"/>
      <c r="MJI93" s="19"/>
      <c r="MJJ93" s="19"/>
      <c r="MJK93" s="19"/>
      <c r="MJL93" s="20"/>
      <c r="MJP93" s="11"/>
      <c r="MJQ93" s="12"/>
      <c r="MJR93" s="13"/>
      <c r="MJS93" s="14"/>
      <c r="MJT93" s="15"/>
      <c r="MJU93" s="16"/>
      <c r="MJV93" s="17"/>
      <c r="MJW93" s="17"/>
      <c r="MJX93" s="18"/>
      <c r="MJY93" s="18"/>
      <c r="MJZ93" s="19"/>
      <c r="MKA93" s="19"/>
      <c r="MKB93" s="19"/>
      <c r="MKC93" s="20"/>
      <c r="MKG93" s="11"/>
      <c r="MKH93" s="12"/>
      <c r="MKI93" s="13"/>
      <c r="MKJ93" s="14"/>
      <c r="MKK93" s="15"/>
      <c r="MKL93" s="16"/>
      <c r="MKM93" s="17"/>
      <c r="MKN93" s="17"/>
      <c r="MKO93" s="18"/>
      <c r="MKP93" s="18"/>
      <c r="MKQ93" s="19"/>
      <c r="MKR93" s="19"/>
      <c r="MKS93" s="19"/>
      <c r="MKT93" s="20"/>
      <c r="MKX93" s="11"/>
      <c r="MKY93" s="12"/>
      <c r="MKZ93" s="13"/>
      <c r="MLA93" s="14"/>
      <c r="MLB93" s="15"/>
      <c r="MLC93" s="16"/>
      <c r="MLD93" s="17"/>
      <c r="MLE93" s="17"/>
      <c r="MLF93" s="18"/>
      <c r="MLG93" s="18"/>
      <c r="MLH93" s="19"/>
      <c r="MLI93" s="19"/>
      <c r="MLJ93" s="19"/>
      <c r="MLK93" s="20"/>
      <c r="MLO93" s="11"/>
      <c r="MLP93" s="12"/>
      <c r="MLQ93" s="13"/>
      <c r="MLR93" s="14"/>
      <c r="MLS93" s="15"/>
      <c r="MLT93" s="16"/>
      <c r="MLU93" s="17"/>
      <c r="MLV93" s="17"/>
      <c r="MLW93" s="18"/>
      <c r="MLX93" s="18"/>
      <c r="MLY93" s="19"/>
      <c r="MLZ93" s="19"/>
      <c r="MMA93" s="19"/>
      <c r="MMB93" s="20"/>
      <c r="MMF93" s="11"/>
      <c r="MMG93" s="12"/>
      <c r="MMH93" s="13"/>
      <c r="MMI93" s="14"/>
      <c r="MMJ93" s="15"/>
      <c r="MMK93" s="16"/>
      <c r="MML93" s="17"/>
      <c r="MMM93" s="17"/>
      <c r="MMN93" s="18"/>
      <c r="MMO93" s="18"/>
      <c r="MMP93" s="19"/>
      <c r="MMQ93" s="19"/>
      <c r="MMR93" s="19"/>
      <c r="MMS93" s="20"/>
      <c r="MMW93" s="11"/>
      <c r="MMX93" s="12"/>
      <c r="MMY93" s="13"/>
      <c r="MMZ93" s="14"/>
      <c r="MNA93" s="15"/>
      <c r="MNB93" s="16"/>
      <c r="MNC93" s="17"/>
      <c r="MND93" s="17"/>
      <c r="MNE93" s="18"/>
      <c r="MNF93" s="18"/>
      <c r="MNG93" s="19"/>
      <c r="MNH93" s="19"/>
      <c r="MNI93" s="19"/>
      <c r="MNJ93" s="20"/>
      <c r="MNN93" s="11"/>
      <c r="MNO93" s="12"/>
      <c r="MNP93" s="13"/>
      <c r="MNQ93" s="14"/>
      <c r="MNR93" s="15"/>
      <c r="MNS93" s="16"/>
      <c r="MNT93" s="17"/>
      <c r="MNU93" s="17"/>
      <c r="MNV93" s="18"/>
      <c r="MNW93" s="18"/>
      <c r="MNX93" s="19"/>
      <c r="MNY93" s="19"/>
      <c r="MNZ93" s="19"/>
      <c r="MOA93" s="20"/>
      <c r="MOE93" s="11"/>
      <c r="MOF93" s="12"/>
      <c r="MOG93" s="13"/>
      <c r="MOH93" s="14"/>
      <c r="MOI93" s="15"/>
      <c r="MOJ93" s="16"/>
      <c r="MOK93" s="17"/>
      <c r="MOL93" s="17"/>
      <c r="MOM93" s="18"/>
      <c r="MON93" s="18"/>
      <c r="MOO93" s="19"/>
      <c r="MOP93" s="19"/>
      <c r="MOQ93" s="19"/>
      <c r="MOR93" s="20"/>
      <c r="MOV93" s="11"/>
      <c r="MOW93" s="12"/>
      <c r="MOX93" s="13"/>
      <c r="MOY93" s="14"/>
      <c r="MOZ93" s="15"/>
      <c r="MPA93" s="16"/>
      <c r="MPB93" s="17"/>
      <c r="MPC93" s="17"/>
      <c r="MPD93" s="18"/>
      <c r="MPE93" s="18"/>
      <c r="MPF93" s="19"/>
      <c r="MPG93" s="19"/>
      <c r="MPH93" s="19"/>
      <c r="MPI93" s="20"/>
      <c r="MPM93" s="11"/>
      <c r="MPN93" s="12"/>
      <c r="MPO93" s="13"/>
      <c r="MPP93" s="14"/>
      <c r="MPQ93" s="15"/>
      <c r="MPR93" s="16"/>
      <c r="MPS93" s="17"/>
      <c r="MPT93" s="17"/>
      <c r="MPU93" s="18"/>
      <c r="MPV93" s="18"/>
      <c r="MPW93" s="19"/>
      <c r="MPX93" s="19"/>
      <c r="MPY93" s="19"/>
      <c r="MPZ93" s="20"/>
      <c r="MQD93" s="11"/>
      <c r="MQE93" s="12"/>
      <c r="MQF93" s="13"/>
      <c r="MQG93" s="14"/>
      <c r="MQH93" s="15"/>
      <c r="MQI93" s="16"/>
      <c r="MQJ93" s="17"/>
      <c r="MQK93" s="17"/>
      <c r="MQL93" s="18"/>
      <c r="MQM93" s="18"/>
      <c r="MQN93" s="19"/>
      <c r="MQO93" s="19"/>
      <c r="MQP93" s="19"/>
      <c r="MQQ93" s="20"/>
      <c r="MQU93" s="11"/>
      <c r="MQV93" s="12"/>
      <c r="MQW93" s="13"/>
      <c r="MQX93" s="14"/>
      <c r="MQY93" s="15"/>
      <c r="MQZ93" s="16"/>
      <c r="MRA93" s="17"/>
      <c r="MRB93" s="17"/>
      <c r="MRC93" s="18"/>
      <c r="MRD93" s="18"/>
      <c r="MRE93" s="19"/>
      <c r="MRF93" s="19"/>
      <c r="MRG93" s="19"/>
      <c r="MRH93" s="20"/>
      <c r="MRL93" s="11"/>
      <c r="MRM93" s="12"/>
      <c r="MRN93" s="13"/>
      <c r="MRO93" s="14"/>
      <c r="MRP93" s="15"/>
      <c r="MRQ93" s="16"/>
      <c r="MRR93" s="17"/>
      <c r="MRS93" s="17"/>
      <c r="MRT93" s="18"/>
      <c r="MRU93" s="18"/>
      <c r="MRV93" s="19"/>
      <c r="MRW93" s="19"/>
      <c r="MRX93" s="19"/>
      <c r="MRY93" s="20"/>
      <c r="MSC93" s="11"/>
      <c r="MSD93" s="12"/>
      <c r="MSE93" s="13"/>
      <c r="MSF93" s="14"/>
      <c r="MSG93" s="15"/>
      <c r="MSH93" s="16"/>
      <c r="MSI93" s="17"/>
      <c r="MSJ93" s="17"/>
      <c r="MSK93" s="18"/>
      <c r="MSL93" s="18"/>
      <c r="MSM93" s="19"/>
      <c r="MSN93" s="19"/>
      <c r="MSO93" s="19"/>
      <c r="MSP93" s="20"/>
      <c r="MST93" s="11"/>
      <c r="MSU93" s="12"/>
      <c r="MSV93" s="13"/>
      <c r="MSW93" s="14"/>
      <c r="MSX93" s="15"/>
      <c r="MSY93" s="16"/>
      <c r="MSZ93" s="17"/>
      <c r="MTA93" s="17"/>
      <c r="MTB93" s="18"/>
      <c r="MTC93" s="18"/>
      <c r="MTD93" s="19"/>
      <c r="MTE93" s="19"/>
      <c r="MTF93" s="19"/>
      <c r="MTG93" s="20"/>
      <c r="MTK93" s="11"/>
      <c r="MTL93" s="12"/>
      <c r="MTM93" s="13"/>
      <c r="MTN93" s="14"/>
      <c r="MTO93" s="15"/>
      <c r="MTP93" s="16"/>
      <c r="MTQ93" s="17"/>
      <c r="MTR93" s="17"/>
      <c r="MTS93" s="18"/>
      <c r="MTT93" s="18"/>
      <c r="MTU93" s="19"/>
      <c r="MTV93" s="19"/>
      <c r="MTW93" s="19"/>
      <c r="MTX93" s="20"/>
      <c r="MUB93" s="11"/>
      <c r="MUC93" s="12"/>
      <c r="MUD93" s="13"/>
      <c r="MUE93" s="14"/>
      <c r="MUF93" s="15"/>
      <c r="MUG93" s="16"/>
      <c r="MUH93" s="17"/>
      <c r="MUI93" s="17"/>
      <c r="MUJ93" s="18"/>
      <c r="MUK93" s="18"/>
      <c r="MUL93" s="19"/>
      <c r="MUM93" s="19"/>
      <c r="MUN93" s="19"/>
      <c r="MUO93" s="20"/>
      <c r="MUS93" s="11"/>
      <c r="MUT93" s="12"/>
      <c r="MUU93" s="13"/>
      <c r="MUV93" s="14"/>
      <c r="MUW93" s="15"/>
      <c r="MUX93" s="16"/>
      <c r="MUY93" s="17"/>
      <c r="MUZ93" s="17"/>
      <c r="MVA93" s="18"/>
      <c r="MVB93" s="18"/>
      <c r="MVC93" s="19"/>
      <c r="MVD93" s="19"/>
      <c r="MVE93" s="19"/>
      <c r="MVF93" s="20"/>
      <c r="MVJ93" s="11"/>
      <c r="MVK93" s="12"/>
      <c r="MVL93" s="13"/>
      <c r="MVM93" s="14"/>
      <c r="MVN93" s="15"/>
      <c r="MVO93" s="16"/>
      <c r="MVP93" s="17"/>
      <c r="MVQ93" s="17"/>
      <c r="MVR93" s="18"/>
      <c r="MVS93" s="18"/>
      <c r="MVT93" s="19"/>
      <c r="MVU93" s="19"/>
      <c r="MVV93" s="19"/>
      <c r="MVW93" s="20"/>
      <c r="MWA93" s="11"/>
      <c r="MWB93" s="12"/>
      <c r="MWC93" s="13"/>
      <c r="MWD93" s="14"/>
      <c r="MWE93" s="15"/>
      <c r="MWF93" s="16"/>
      <c r="MWG93" s="17"/>
      <c r="MWH93" s="17"/>
      <c r="MWI93" s="18"/>
      <c r="MWJ93" s="18"/>
      <c r="MWK93" s="19"/>
      <c r="MWL93" s="19"/>
      <c r="MWM93" s="19"/>
      <c r="MWN93" s="20"/>
      <c r="MWR93" s="11"/>
      <c r="MWS93" s="12"/>
      <c r="MWT93" s="13"/>
      <c r="MWU93" s="14"/>
      <c r="MWV93" s="15"/>
      <c r="MWW93" s="16"/>
      <c r="MWX93" s="17"/>
      <c r="MWY93" s="17"/>
      <c r="MWZ93" s="18"/>
      <c r="MXA93" s="18"/>
      <c r="MXB93" s="19"/>
      <c r="MXC93" s="19"/>
      <c r="MXD93" s="19"/>
      <c r="MXE93" s="20"/>
      <c r="MXI93" s="11"/>
      <c r="MXJ93" s="12"/>
      <c r="MXK93" s="13"/>
      <c r="MXL93" s="14"/>
      <c r="MXM93" s="15"/>
      <c r="MXN93" s="16"/>
      <c r="MXO93" s="17"/>
      <c r="MXP93" s="17"/>
      <c r="MXQ93" s="18"/>
      <c r="MXR93" s="18"/>
      <c r="MXS93" s="19"/>
      <c r="MXT93" s="19"/>
      <c r="MXU93" s="19"/>
      <c r="MXV93" s="20"/>
      <c r="MXZ93" s="11"/>
      <c r="MYA93" s="12"/>
      <c r="MYB93" s="13"/>
      <c r="MYC93" s="14"/>
      <c r="MYD93" s="15"/>
      <c r="MYE93" s="16"/>
      <c r="MYF93" s="17"/>
      <c r="MYG93" s="17"/>
      <c r="MYH93" s="18"/>
      <c r="MYI93" s="18"/>
      <c r="MYJ93" s="19"/>
      <c r="MYK93" s="19"/>
      <c r="MYL93" s="19"/>
      <c r="MYM93" s="20"/>
      <c r="MYQ93" s="11"/>
      <c r="MYR93" s="12"/>
      <c r="MYS93" s="13"/>
      <c r="MYT93" s="14"/>
      <c r="MYU93" s="15"/>
      <c r="MYV93" s="16"/>
      <c r="MYW93" s="17"/>
      <c r="MYX93" s="17"/>
      <c r="MYY93" s="18"/>
      <c r="MYZ93" s="18"/>
      <c r="MZA93" s="19"/>
      <c r="MZB93" s="19"/>
      <c r="MZC93" s="19"/>
      <c r="MZD93" s="20"/>
      <c r="MZH93" s="11"/>
      <c r="MZI93" s="12"/>
      <c r="MZJ93" s="13"/>
      <c r="MZK93" s="14"/>
      <c r="MZL93" s="15"/>
      <c r="MZM93" s="16"/>
      <c r="MZN93" s="17"/>
      <c r="MZO93" s="17"/>
      <c r="MZP93" s="18"/>
      <c r="MZQ93" s="18"/>
      <c r="MZR93" s="19"/>
      <c r="MZS93" s="19"/>
      <c r="MZT93" s="19"/>
      <c r="MZU93" s="20"/>
      <c r="MZY93" s="11"/>
      <c r="MZZ93" s="12"/>
      <c r="NAA93" s="13"/>
      <c r="NAB93" s="14"/>
      <c r="NAC93" s="15"/>
      <c r="NAD93" s="16"/>
      <c r="NAE93" s="17"/>
      <c r="NAF93" s="17"/>
      <c r="NAG93" s="18"/>
      <c r="NAH93" s="18"/>
      <c r="NAI93" s="19"/>
      <c r="NAJ93" s="19"/>
      <c r="NAK93" s="19"/>
      <c r="NAL93" s="20"/>
      <c r="NAP93" s="11"/>
      <c r="NAQ93" s="12"/>
      <c r="NAR93" s="13"/>
      <c r="NAS93" s="14"/>
      <c r="NAT93" s="15"/>
      <c r="NAU93" s="16"/>
      <c r="NAV93" s="17"/>
      <c r="NAW93" s="17"/>
      <c r="NAX93" s="18"/>
      <c r="NAY93" s="18"/>
      <c r="NAZ93" s="19"/>
      <c r="NBA93" s="19"/>
      <c r="NBB93" s="19"/>
      <c r="NBC93" s="20"/>
      <c r="NBG93" s="11"/>
      <c r="NBH93" s="12"/>
      <c r="NBI93" s="13"/>
      <c r="NBJ93" s="14"/>
      <c r="NBK93" s="15"/>
      <c r="NBL93" s="16"/>
      <c r="NBM93" s="17"/>
      <c r="NBN93" s="17"/>
      <c r="NBO93" s="18"/>
      <c r="NBP93" s="18"/>
      <c r="NBQ93" s="19"/>
      <c r="NBR93" s="19"/>
      <c r="NBS93" s="19"/>
      <c r="NBT93" s="20"/>
      <c r="NBX93" s="11"/>
      <c r="NBY93" s="12"/>
      <c r="NBZ93" s="13"/>
      <c r="NCA93" s="14"/>
      <c r="NCB93" s="15"/>
      <c r="NCC93" s="16"/>
      <c r="NCD93" s="17"/>
      <c r="NCE93" s="17"/>
      <c r="NCF93" s="18"/>
      <c r="NCG93" s="18"/>
      <c r="NCH93" s="19"/>
      <c r="NCI93" s="19"/>
      <c r="NCJ93" s="19"/>
      <c r="NCK93" s="20"/>
      <c r="NCO93" s="11"/>
      <c r="NCP93" s="12"/>
      <c r="NCQ93" s="13"/>
      <c r="NCR93" s="14"/>
      <c r="NCS93" s="15"/>
      <c r="NCT93" s="16"/>
      <c r="NCU93" s="17"/>
      <c r="NCV93" s="17"/>
      <c r="NCW93" s="18"/>
      <c r="NCX93" s="18"/>
      <c r="NCY93" s="19"/>
      <c r="NCZ93" s="19"/>
      <c r="NDA93" s="19"/>
      <c r="NDB93" s="20"/>
      <c r="NDF93" s="11"/>
      <c r="NDG93" s="12"/>
      <c r="NDH93" s="13"/>
      <c r="NDI93" s="14"/>
      <c r="NDJ93" s="15"/>
      <c r="NDK93" s="16"/>
      <c r="NDL93" s="17"/>
      <c r="NDM93" s="17"/>
      <c r="NDN93" s="18"/>
      <c r="NDO93" s="18"/>
      <c r="NDP93" s="19"/>
      <c r="NDQ93" s="19"/>
      <c r="NDR93" s="19"/>
      <c r="NDS93" s="20"/>
      <c r="NDW93" s="11"/>
      <c r="NDX93" s="12"/>
      <c r="NDY93" s="13"/>
      <c r="NDZ93" s="14"/>
      <c r="NEA93" s="15"/>
      <c r="NEB93" s="16"/>
      <c r="NEC93" s="17"/>
      <c r="NED93" s="17"/>
      <c r="NEE93" s="18"/>
      <c r="NEF93" s="18"/>
      <c r="NEG93" s="19"/>
      <c r="NEH93" s="19"/>
      <c r="NEI93" s="19"/>
      <c r="NEJ93" s="20"/>
      <c r="NEN93" s="11"/>
      <c r="NEO93" s="12"/>
      <c r="NEP93" s="13"/>
      <c r="NEQ93" s="14"/>
      <c r="NER93" s="15"/>
      <c r="NES93" s="16"/>
      <c r="NET93" s="17"/>
      <c r="NEU93" s="17"/>
      <c r="NEV93" s="18"/>
      <c r="NEW93" s="18"/>
      <c r="NEX93" s="19"/>
      <c r="NEY93" s="19"/>
      <c r="NEZ93" s="19"/>
      <c r="NFA93" s="20"/>
      <c r="NFE93" s="11"/>
      <c r="NFF93" s="12"/>
      <c r="NFG93" s="13"/>
      <c r="NFH93" s="14"/>
      <c r="NFI93" s="15"/>
      <c r="NFJ93" s="16"/>
      <c r="NFK93" s="17"/>
      <c r="NFL93" s="17"/>
      <c r="NFM93" s="18"/>
      <c r="NFN93" s="18"/>
      <c r="NFO93" s="19"/>
      <c r="NFP93" s="19"/>
      <c r="NFQ93" s="19"/>
      <c r="NFR93" s="20"/>
      <c r="NFV93" s="11"/>
      <c r="NFW93" s="12"/>
      <c r="NFX93" s="13"/>
      <c r="NFY93" s="14"/>
      <c r="NFZ93" s="15"/>
      <c r="NGA93" s="16"/>
      <c r="NGB93" s="17"/>
      <c r="NGC93" s="17"/>
      <c r="NGD93" s="18"/>
      <c r="NGE93" s="18"/>
      <c r="NGF93" s="19"/>
      <c r="NGG93" s="19"/>
      <c r="NGH93" s="19"/>
      <c r="NGI93" s="20"/>
      <c r="NGM93" s="11"/>
      <c r="NGN93" s="12"/>
      <c r="NGO93" s="13"/>
      <c r="NGP93" s="14"/>
      <c r="NGQ93" s="15"/>
      <c r="NGR93" s="16"/>
      <c r="NGS93" s="17"/>
      <c r="NGT93" s="17"/>
      <c r="NGU93" s="18"/>
      <c r="NGV93" s="18"/>
      <c r="NGW93" s="19"/>
      <c r="NGX93" s="19"/>
      <c r="NGY93" s="19"/>
      <c r="NGZ93" s="20"/>
      <c r="NHD93" s="11"/>
      <c r="NHE93" s="12"/>
      <c r="NHF93" s="13"/>
      <c r="NHG93" s="14"/>
      <c r="NHH93" s="15"/>
      <c r="NHI93" s="16"/>
      <c r="NHJ93" s="17"/>
      <c r="NHK93" s="17"/>
      <c r="NHL93" s="18"/>
      <c r="NHM93" s="18"/>
      <c r="NHN93" s="19"/>
      <c r="NHO93" s="19"/>
      <c r="NHP93" s="19"/>
      <c r="NHQ93" s="20"/>
      <c r="NHU93" s="11"/>
      <c r="NHV93" s="12"/>
      <c r="NHW93" s="13"/>
      <c r="NHX93" s="14"/>
      <c r="NHY93" s="15"/>
      <c r="NHZ93" s="16"/>
      <c r="NIA93" s="17"/>
      <c r="NIB93" s="17"/>
      <c r="NIC93" s="18"/>
      <c r="NID93" s="18"/>
      <c r="NIE93" s="19"/>
      <c r="NIF93" s="19"/>
      <c r="NIG93" s="19"/>
      <c r="NIH93" s="20"/>
      <c r="NIL93" s="11"/>
      <c r="NIM93" s="12"/>
      <c r="NIN93" s="13"/>
      <c r="NIO93" s="14"/>
      <c r="NIP93" s="15"/>
      <c r="NIQ93" s="16"/>
      <c r="NIR93" s="17"/>
      <c r="NIS93" s="17"/>
      <c r="NIT93" s="18"/>
      <c r="NIU93" s="18"/>
      <c r="NIV93" s="19"/>
      <c r="NIW93" s="19"/>
      <c r="NIX93" s="19"/>
      <c r="NIY93" s="20"/>
      <c r="NJC93" s="11"/>
      <c r="NJD93" s="12"/>
      <c r="NJE93" s="13"/>
      <c r="NJF93" s="14"/>
      <c r="NJG93" s="15"/>
      <c r="NJH93" s="16"/>
      <c r="NJI93" s="17"/>
      <c r="NJJ93" s="17"/>
      <c r="NJK93" s="18"/>
      <c r="NJL93" s="18"/>
      <c r="NJM93" s="19"/>
      <c r="NJN93" s="19"/>
      <c r="NJO93" s="19"/>
      <c r="NJP93" s="20"/>
      <c r="NJT93" s="11"/>
      <c r="NJU93" s="12"/>
      <c r="NJV93" s="13"/>
      <c r="NJW93" s="14"/>
      <c r="NJX93" s="15"/>
      <c r="NJY93" s="16"/>
      <c r="NJZ93" s="17"/>
      <c r="NKA93" s="17"/>
      <c r="NKB93" s="18"/>
      <c r="NKC93" s="18"/>
      <c r="NKD93" s="19"/>
      <c r="NKE93" s="19"/>
      <c r="NKF93" s="19"/>
      <c r="NKG93" s="20"/>
      <c r="NKK93" s="11"/>
      <c r="NKL93" s="12"/>
      <c r="NKM93" s="13"/>
      <c r="NKN93" s="14"/>
      <c r="NKO93" s="15"/>
      <c r="NKP93" s="16"/>
      <c r="NKQ93" s="17"/>
      <c r="NKR93" s="17"/>
      <c r="NKS93" s="18"/>
      <c r="NKT93" s="18"/>
      <c r="NKU93" s="19"/>
      <c r="NKV93" s="19"/>
      <c r="NKW93" s="19"/>
      <c r="NKX93" s="20"/>
      <c r="NLB93" s="11"/>
      <c r="NLC93" s="12"/>
      <c r="NLD93" s="13"/>
      <c r="NLE93" s="14"/>
      <c r="NLF93" s="15"/>
      <c r="NLG93" s="16"/>
      <c r="NLH93" s="17"/>
      <c r="NLI93" s="17"/>
      <c r="NLJ93" s="18"/>
      <c r="NLK93" s="18"/>
      <c r="NLL93" s="19"/>
      <c r="NLM93" s="19"/>
      <c r="NLN93" s="19"/>
      <c r="NLO93" s="20"/>
      <c r="NLS93" s="11"/>
      <c r="NLT93" s="12"/>
      <c r="NLU93" s="13"/>
      <c r="NLV93" s="14"/>
      <c r="NLW93" s="15"/>
      <c r="NLX93" s="16"/>
      <c r="NLY93" s="17"/>
      <c r="NLZ93" s="17"/>
      <c r="NMA93" s="18"/>
      <c r="NMB93" s="18"/>
      <c r="NMC93" s="19"/>
      <c r="NMD93" s="19"/>
      <c r="NME93" s="19"/>
      <c r="NMF93" s="20"/>
      <c r="NMJ93" s="11"/>
      <c r="NMK93" s="12"/>
      <c r="NML93" s="13"/>
      <c r="NMM93" s="14"/>
      <c r="NMN93" s="15"/>
      <c r="NMO93" s="16"/>
      <c r="NMP93" s="17"/>
      <c r="NMQ93" s="17"/>
      <c r="NMR93" s="18"/>
      <c r="NMS93" s="18"/>
      <c r="NMT93" s="19"/>
      <c r="NMU93" s="19"/>
      <c r="NMV93" s="19"/>
      <c r="NMW93" s="20"/>
      <c r="NNA93" s="11"/>
      <c r="NNB93" s="12"/>
      <c r="NNC93" s="13"/>
      <c r="NND93" s="14"/>
      <c r="NNE93" s="15"/>
      <c r="NNF93" s="16"/>
      <c r="NNG93" s="17"/>
      <c r="NNH93" s="17"/>
      <c r="NNI93" s="18"/>
      <c r="NNJ93" s="18"/>
      <c r="NNK93" s="19"/>
      <c r="NNL93" s="19"/>
      <c r="NNM93" s="19"/>
      <c r="NNN93" s="20"/>
      <c r="NNR93" s="11"/>
      <c r="NNS93" s="12"/>
      <c r="NNT93" s="13"/>
      <c r="NNU93" s="14"/>
      <c r="NNV93" s="15"/>
      <c r="NNW93" s="16"/>
      <c r="NNX93" s="17"/>
      <c r="NNY93" s="17"/>
      <c r="NNZ93" s="18"/>
      <c r="NOA93" s="18"/>
      <c r="NOB93" s="19"/>
      <c r="NOC93" s="19"/>
      <c r="NOD93" s="19"/>
      <c r="NOE93" s="20"/>
      <c r="NOI93" s="11"/>
      <c r="NOJ93" s="12"/>
      <c r="NOK93" s="13"/>
      <c r="NOL93" s="14"/>
      <c r="NOM93" s="15"/>
      <c r="NON93" s="16"/>
      <c r="NOO93" s="17"/>
      <c r="NOP93" s="17"/>
      <c r="NOQ93" s="18"/>
      <c r="NOR93" s="18"/>
      <c r="NOS93" s="19"/>
      <c r="NOT93" s="19"/>
      <c r="NOU93" s="19"/>
      <c r="NOV93" s="20"/>
      <c r="NOZ93" s="11"/>
      <c r="NPA93" s="12"/>
      <c r="NPB93" s="13"/>
      <c r="NPC93" s="14"/>
      <c r="NPD93" s="15"/>
      <c r="NPE93" s="16"/>
      <c r="NPF93" s="17"/>
      <c r="NPG93" s="17"/>
      <c r="NPH93" s="18"/>
      <c r="NPI93" s="18"/>
      <c r="NPJ93" s="19"/>
      <c r="NPK93" s="19"/>
      <c r="NPL93" s="19"/>
      <c r="NPM93" s="20"/>
      <c r="NPQ93" s="11"/>
      <c r="NPR93" s="12"/>
      <c r="NPS93" s="13"/>
      <c r="NPT93" s="14"/>
      <c r="NPU93" s="15"/>
      <c r="NPV93" s="16"/>
      <c r="NPW93" s="17"/>
      <c r="NPX93" s="17"/>
      <c r="NPY93" s="18"/>
      <c r="NPZ93" s="18"/>
      <c r="NQA93" s="19"/>
      <c r="NQB93" s="19"/>
      <c r="NQC93" s="19"/>
      <c r="NQD93" s="20"/>
      <c r="NQH93" s="11"/>
      <c r="NQI93" s="12"/>
      <c r="NQJ93" s="13"/>
      <c r="NQK93" s="14"/>
      <c r="NQL93" s="15"/>
      <c r="NQM93" s="16"/>
      <c r="NQN93" s="17"/>
      <c r="NQO93" s="17"/>
      <c r="NQP93" s="18"/>
      <c r="NQQ93" s="18"/>
      <c r="NQR93" s="19"/>
      <c r="NQS93" s="19"/>
      <c r="NQT93" s="19"/>
      <c r="NQU93" s="20"/>
      <c r="NQY93" s="11"/>
      <c r="NQZ93" s="12"/>
      <c r="NRA93" s="13"/>
      <c r="NRB93" s="14"/>
      <c r="NRC93" s="15"/>
      <c r="NRD93" s="16"/>
      <c r="NRE93" s="17"/>
      <c r="NRF93" s="17"/>
      <c r="NRG93" s="18"/>
      <c r="NRH93" s="18"/>
      <c r="NRI93" s="19"/>
      <c r="NRJ93" s="19"/>
      <c r="NRK93" s="19"/>
      <c r="NRL93" s="20"/>
      <c r="NRP93" s="11"/>
      <c r="NRQ93" s="12"/>
      <c r="NRR93" s="13"/>
      <c r="NRS93" s="14"/>
      <c r="NRT93" s="15"/>
      <c r="NRU93" s="16"/>
      <c r="NRV93" s="17"/>
      <c r="NRW93" s="17"/>
      <c r="NRX93" s="18"/>
      <c r="NRY93" s="18"/>
      <c r="NRZ93" s="19"/>
      <c r="NSA93" s="19"/>
      <c r="NSB93" s="19"/>
      <c r="NSC93" s="20"/>
      <c r="NSG93" s="11"/>
      <c r="NSH93" s="12"/>
      <c r="NSI93" s="13"/>
      <c r="NSJ93" s="14"/>
      <c r="NSK93" s="15"/>
      <c r="NSL93" s="16"/>
      <c r="NSM93" s="17"/>
      <c r="NSN93" s="17"/>
      <c r="NSO93" s="18"/>
      <c r="NSP93" s="18"/>
      <c r="NSQ93" s="19"/>
      <c r="NSR93" s="19"/>
      <c r="NSS93" s="19"/>
      <c r="NST93" s="20"/>
      <c r="NSX93" s="11"/>
      <c r="NSY93" s="12"/>
      <c r="NSZ93" s="13"/>
      <c r="NTA93" s="14"/>
      <c r="NTB93" s="15"/>
      <c r="NTC93" s="16"/>
      <c r="NTD93" s="17"/>
      <c r="NTE93" s="17"/>
      <c r="NTF93" s="18"/>
      <c r="NTG93" s="18"/>
      <c r="NTH93" s="19"/>
      <c r="NTI93" s="19"/>
      <c r="NTJ93" s="19"/>
      <c r="NTK93" s="20"/>
      <c r="NTO93" s="11"/>
      <c r="NTP93" s="12"/>
      <c r="NTQ93" s="13"/>
      <c r="NTR93" s="14"/>
      <c r="NTS93" s="15"/>
      <c r="NTT93" s="16"/>
      <c r="NTU93" s="17"/>
      <c r="NTV93" s="17"/>
      <c r="NTW93" s="18"/>
      <c r="NTX93" s="18"/>
      <c r="NTY93" s="19"/>
      <c r="NTZ93" s="19"/>
      <c r="NUA93" s="19"/>
      <c r="NUB93" s="20"/>
      <c r="NUF93" s="11"/>
      <c r="NUG93" s="12"/>
      <c r="NUH93" s="13"/>
      <c r="NUI93" s="14"/>
      <c r="NUJ93" s="15"/>
      <c r="NUK93" s="16"/>
      <c r="NUL93" s="17"/>
      <c r="NUM93" s="17"/>
      <c r="NUN93" s="18"/>
      <c r="NUO93" s="18"/>
      <c r="NUP93" s="19"/>
      <c r="NUQ93" s="19"/>
      <c r="NUR93" s="19"/>
      <c r="NUS93" s="20"/>
      <c r="NUW93" s="11"/>
      <c r="NUX93" s="12"/>
      <c r="NUY93" s="13"/>
      <c r="NUZ93" s="14"/>
      <c r="NVA93" s="15"/>
      <c r="NVB93" s="16"/>
      <c r="NVC93" s="17"/>
      <c r="NVD93" s="17"/>
      <c r="NVE93" s="18"/>
      <c r="NVF93" s="18"/>
      <c r="NVG93" s="19"/>
      <c r="NVH93" s="19"/>
      <c r="NVI93" s="19"/>
      <c r="NVJ93" s="20"/>
      <c r="NVN93" s="11"/>
      <c r="NVO93" s="12"/>
      <c r="NVP93" s="13"/>
      <c r="NVQ93" s="14"/>
      <c r="NVR93" s="15"/>
      <c r="NVS93" s="16"/>
      <c r="NVT93" s="17"/>
      <c r="NVU93" s="17"/>
      <c r="NVV93" s="18"/>
      <c r="NVW93" s="18"/>
      <c r="NVX93" s="19"/>
      <c r="NVY93" s="19"/>
      <c r="NVZ93" s="19"/>
      <c r="NWA93" s="20"/>
      <c r="NWE93" s="11"/>
      <c r="NWF93" s="12"/>
      <c r="NWG93" s="13"/>
      <c r="NWH93" s="14"/>
      <c r="NWI93" s="15"/>
      <c r="NWJ93" s="16"/>
      <c r="NWK93" s="17"/>
      <c r="NWL93" s="17"/>
      <c r="NWM93" s="18"/>
      <c r="NWN93" s="18"/>
      <c r="NWO93" s="19"/>
      <c r="NWP93" s="19"/>
      <c r="NWQ93" s="19"/>
      <c r="NWR93" s="20"/>
      <c r="NWV93" s="11"/>
      <c r="NWW93" s="12"/>
      <c r="NWX93" s="13"/>
      <c r="NWY93" s="14"/>
      <c r="NWZ93" s="15"/>
      <c r="NXA93" s="16"/>
      <c r="NXB93" s="17"/>
      <c r="NXC93" s="17"/>
      <c r="NXD93" s="18"/>
      <c r="NXE93" s="18"/>
      <c r="NXF93" s="19"/>
      <c r="NXG93" s="19"/>
      <c r="NXH93" s="19"/>
      <c r="NXI93" s="20"/>
      <c r="NXM93" s="11"/>
      <c r="NXN93" s="12"/>
      <c r="NXO93" s="13"/>
      <c r="NXP93" s="14"/>
      <c r="NXQ93" s="15"/>
      <c r="NXR93" s="16"/>
      <c r="NXS93" s="17"/>
      <c r="NXT93" s="17"/>
      <c r="NXU93" s="18"/>
      <c r="NXV93" s="18"/>
      <c r="NXW93" s="19"/>
      <c r="NXX93" s="19"/>
      <c r="NXY93" s="19"/>
      <c r="NXZ93" s="20"/>
      <c r="NYD93" s="11"/>
      <c r="NYE93" s="12"/>
      <c r="NYF93" s="13"/>
      <c r="NYG93" s="14"/>
      <c r="NYH93" s="15"/>
      <c r="NYI93" s="16"/>
      <c r="NYJ93" s="17"/>
      <c r="NYK93" s="17"/>
      <c r="NYL93" s="18"/>
      <c r="NYM93" s="18"/>
      <c r="NYN93" s="19"/>
      <c r="NYO93" s="19"/>
      <c r="NYP93" s="19"/>
      <c r="NYQ93" s="20"/>
      <c r="NYU93" s="11"/>
      <c r="NYV93" s="12"/>
      <c r="NYW93" s="13"/>
      <c r="NYX93" s="14"/>
      <c r="NYY93" s="15"/>
      <c r="NYZ93" s="16"/>
      <c r="NZA93" s="17"/>
      <c r="NZB93" s="17"/>
      <c r="NZC93" s="18"/>
      <c r="NZD93" s="18"/>
      <c r="NZE93" s="19"/>
      <c r="NZF93" s="19"/>
      <c r="NZG93" s="19"/>
      <c r="NZH93" s="20"/>
      <c r="NZL93" s="11"/>
      <c r="NZM93" s="12"/>
      <c r="NZN93" s="13"/>
      <c r="NZO93" s="14"/>
      <c r="NZP93" s="15"/>
      <c r="NZQ93" s="16"/>
      <c r="NZR93" s="17"/>
      <c r="NZS93" s="17"/>
      <c r="NZT93" s="18"/>
      <c r="NZU93" s="18"/>
      <c r="NZV93" s="19"/>
      <c r="NZW93" s="19"/>
      <c r="NZX93" s="19"/>
      <c r="NZY93" s="20"/>
      <c r="OAC93" s="11"/>
      <c r="OAD93" s="12"/>
      <c r="OAE93" s="13"/>
      <c r="OAF93" s="14"/>
      <c r="OAG93" s="15"/>
      <c r="OAH93" s="16"/>
      <c r="OAI93" s="17"/>
      <c r="OAJ93" s="17"/>
      <c r="OAK93" s="18"/>
      <c r="OAL93" s="18"/>
      <c r="OAM93" s="19"/>
      <c r="OAN93" s="19"/>
      <c r="OAO93" s="19"/>
      <c r="OAP93" s="20"/>
      <c r="OAT93" s="11"/>
      <c r="OAU93" s="12"/>
      <c r="OAV93" s="13"/>
      <c r="OAW93" s="14"/>
      <c r="OAX93" s="15"/>
      <c r="OAY93" s="16"/>
      <c r="OAZ93" s="17"/>
      <c r="OBA93" s="17"/>
      <c r="OBB93" s="18"/>
      <c r="OBC93" s="18"/>
      <c r="OBD93" s="19"/>
      <c r="OBE93" s="19"/>
      <c r="OBF93" s="19"/>
      <c r="OBG93" s="20"/>
      <c r="OBK93" s="11"/>
      <c r="OBL93" s="12"/>
      <c r="OBM93" s="13"/>
      <c r="OBN93" s="14"/>
      <c r="OBO93" s="15"/>
      <c r="OBP93" s="16"/>
      <c r="OBQ93" s="17"/>
      <c r="OBR93" s="17"/>
      <c r="OBS93" s="18"/>
      <c r="OBT93" s="18"/>
      <c r="OBU93" s="19"/>
      <c r="OBV93" s="19"/>
      <c r="OBW93" s="19"/>
      <c r="OBX93" s="20"/>
      <c r="OCB93" s="11"/>
      <c r="OCC93" s="12"/>
      <c r="OCD93" s="13"/>
      <c r="OCE93" s="14"/>
      <c r="OCF93" s="15"/>
      <c r="OCG93" s="16"/>
      <c r="OCH93" s="17"/>
      <c r="OCI93" s="17"/>
      <c r="OCJ93" s="18"/>
      <c r="OCK93" s="18"/>
      <c r="OCL93" s="19"/>
      <c r="OCM93" s="19"/>
      <c r="OCN93" s="19"/>
      <c r="OCO93" s="20"/>
      <c r="OCS93" s="11"/>
      <c r="OCT93" s="12"/>
      <c r="OCU93" s="13"/>
      <c r="OCV93" s="14"/>
      <c r="OCW93" s="15"/>
      <c r="OCX93" s="16"/>
      <c r="OCY93" s="17"/>
      <c r="OCZ93" s="17"/>
      <c r="ODA93" s="18"/>
      <c r="ODB93" s="18"/>
      <c r="ODC93" s="19"/>
      <c r="ODD93" s="19"/>
      <c r="ODE93" s="19"/>
      <c r="ODF93" s="20"/>
      <c r="ODJ93" s="11"/>
      <c r="ODK93" s="12"/>
      <c r="ODL93" s="13"/>
      <c r="ODM93" s="14"/>
      <c r="ODN93" s="15"/>
      <c r="ODO93" s="16"/>
      <c r="ODP93" s="17"/>
      <c r="ODQ93" s="17"/>
      <c r="ODR93" s="18"/>
      <c r="ODS93" s="18"/>
      <c r="ODT93" s="19"/>
      <c r="ODU93" s="19"/>
      <c r="ODV93" s="19"/>
      <c r="ODW93" s="20"/>
      <c r="OEA93" s="11"/>
      <c r="OEB93" s="12"/>
      <c r="OEC93" s="13"/>
      <c r="OED93" s="14"/>
      <c r="OEE93" s="15"/>
      <c r="OEF93" s="16"/>
      <c r="OEG93" s="17"/>
      <c r="OEH93" s="17"/>
      <c r="OEI93" s="18"/>
      <c r="OEJ93" s="18"/>
      <c r="OEK93" s="19"/>
      <c r="OEL93" s="19"/>
      <c r="OEM93" s="19"/>
      <c r="OEN93" s="20"/>
      <c r="OER93" s="11"/>
      <c r="OES93" s="12"/>
      <c r="OET93" s="13"/>
      <c r="OEU93" s="14"/>
      <c r="OEV93" s="15"/>
      <c r="OEW93" s="16"/>
      <c r="OEX93" s="17"/>
      <c r="OEY93" s="17"/>
      <c r="OEZ93" s="18"/>
      <c r="OFA93" s="18"/>
      <c r="OFB93" s="19"/>
      <c r="OFC93" s="19"/>
      <c r="OFD93" s="19"/>
      <c r="OFE93" s="20"/>
      <c r="OFI93" s="11"/>
      <c r="OFJ93" s="12"/>
      <c r="OFK93" s="13"/>
      <c r="OFL93" s="14"/>
      <c r="OFM93" s="15"/>
      <c r="OFN93" s="16"/>
      <c r="OFO93" s="17"/>
      <c r="OFP93" s="17"/>
      <c r="OFQ93" s="18"/>
      <c r="OFR93" s="18"/>
      <c r="OFS93" s="19"/>
      <c r="OFT93" s="19"/>
      <c r="OFU93" s="19"/>
      <c r="OFV93" s="20"/>
      <c r="OFZ93" s="11"/>
      <c r="OGA93" s="12"/>
      <c r="OGB93" s="13"/>
      <c r="OGC93" s="14"/>
      <c r="OGD93" s="15"/>
      <c r="OGE93" s="16"/>
      <c r="OGF93" s="17"/>
      <c r="OGG93" s="17"/>
      <c r="OGH93" s="18"/>
      <c r="OGI93" s="18"/>
      <c r="OGJ93" s="19"/>
      <c r="OGK93" s="19"/>
      <c r="OGL93" s="19"/>
      <c r="OGM93" s="20"/>
      <c r="OGQ93" s="11"/>
      <c r="OGR93" s="12"/>
      <c r="OGS93" s="13"/>
      <c r="OGT93" s="14"/>
      <c r="OGU93" s="15"/>
      <c r="OGV93" s="16"/>
      <c r="OGW93" s="17"/>
      <c r="OGX93" s="17"/>
      <c r="OGY93" s="18"/>
      <c r="OGZ93" s="18"/>
      <c r="OHA93" s="19"/>
      <c r="OHB93" s="19"/>
      <c r="OHC93" s="19"/>
      <c r="OHD93" s="20"/>
      <c r="OHH93" s="11"/>
      <c r="OHI93" s="12"/>
      <c r="OHJ93" s="13"/>
      <c r="OHK93" s="14"/>
      <c r="OHL93" s="15"/>
      <c r="OHM93" s="16"/>
      <c r="OHN93" s="17"/>
      <c r="OHO93" s="17"/>
      <c r="OHP93" s="18"/>
      <c r="OHQ93" s="18"/>
      <c r="OHR93" s="19"/>
      <c r="OHS93" s="19"/>
      <c r="OHT93" s="19"/>
      <c r="OHU93" s="20"/>
      <c r="OHY93" s="11"/>
      <c r="OHZ93" s="12"/>
      <c r="OIA93" s="13"/>
      <c r="OIB93" s="14"/>
      <c r="OIC93" s="15"/>
      <c r="OID93" s="16"/>
      <c r="OIE93" s="17"/>
      <c r="OIF93" s="17"/>
      <c r="OIG93" s="18"/>
      <c r="OIH93" s="18"/>
      <c r="OII93" s="19"/>
      <c r="OIJ93" s="19"/>
      <c r="OIK93" s="19"/>
      <c r="OIL93" s="20"/>
      <c r="OIP93" s="11"/>
      <c r="OIQ93" s="12"/>
      <c r="OIR93" s="13"/>
      <c r="OIS93" s="14"/>
      <c r="OIT93" s="15"/>
      <c r="OIU93" s="16"/>
      <c r="OIV93" s="17"/>
      <c r="OIW93" s="17"/>
      <c r="OIX93" s="18"/>
      <c r="OIY93" s="18"/>
      <c r="OIZ93" s="19"/>
      <c r="OJA93" s="19"/>
      <c r="OJB93" s="19"/>
      <c r="OJC93" s="20"/>
      <c r="OJG93" s="11"/>
      <c r="OJH93" s="12"/>
      <c r="OJI93" s="13"/>
      <c r="OJJ93" s="14"/>
      <c r="OJK93" s="15"/>
      <c r="OJL93" s="16"/>
      <c r="OJM93" s="17"/>
      <c r="OJN93" s="17"/>
      <c r="OJO93" s="18"/>
      <c r="OJP93" s="18"/>
      <c r="OJQ93" s="19"/>
      <c r="OJR93" s="19"/>
      <c r="OJS93" s="19"/>
      <c r="OJT93" s="20"/>
      <c r="OJX93" s="11"/>
      <c r="OJY93" s="12"/>
      <c r="OJZ93" s="13"/>
      <c r="OKA93" s="14"/>
      <c r="OKB93" s="15"/>
      <c r="OKC93" s="16"/>
      <c r="OKD93" s="17"/>
      <c r="OKE93" s="17"/>
      <c r="OKF93" s="18"/>
      <c r="OKG93" s="18"/>
      <c r="OKH93" s="19"/>
      <c r="OKI93" s="19"/>
      <c r="OKJ93" s="19"/>
      <c r="OKK93" s="20"/>
      <c r="OKO93" s="11"/>
      <c r="OKP93" s="12"/>
      <c r="OKQ93" s="13"/>
      <c r="OKR93" s="14"/>
      <c r="OKS93" s="15"/>
      <c r="OKT93" s="16"/>
      <c r="OKU93" s="17"/>
      <c r="OKV93" s="17"/>
      <c r="OKW93" s="18"/>
      <c r="OKX93" s="18"/>
      <c r="OKY93" s="19"/>
      <c r="OKZ93" s="19"/>
      <c r="OLA93" s="19"/>
      <c r="OLB93" s="20"/>
      <c r="OLF93" s="11"/>
      <c r="OLG93" s="12"/>
      <c r="OLH93" s="13"/>
      <c r="OLI93" s="14"/>
      <c r="OLJ93" s="15"/>
      <c r="OLK93" s="16"/>
      <c r="OLL93" s="17"/>
      <c r="OLM93" s="17"/>
      <c r="OLN93" s="18"/>
      <c r="OLO93" s="18"/>
      <c r="OLP93" s="19"/>
      <c r="OLQ93" s="19"/>
      <c r="OLR93" s="19"/>
      <c r="OLS93" s="20"/>
      <c r="OLW93" s="11"/>
      <c r="OLX93" s="12"/>
      <c r="OLY93" s="13"/>
      <c r="OLZ93" s="14"/>
      <c r="OMA93" s="15"/>
      <c r="OMB93" s="16"/>
      <c r="OMC93" s="17"/>
      <c r="OMD93" s="17"/>
      <c r="OME93" s="18"/>
      <c r="OMF93" s="18"/>
      <c r="OMG93" s="19"/>
      <c r="OMH93" s="19"/>
      <c r="OMI93" s="19"/>
      <c r="OMJ93" s="20"/>
      <c r="OMN93" s="11"/>
      <c r="OMO93" s="12"/>
      <c r="OMP93" s="13"/>
      <c r="OMQ93" s="14"/>
      <c r="OMR93" s="15"/>
      <c r="OMS93" s="16"/>
      <c r="OMT93" s="17"/>
      <c r="OMU93" s="17"/>
      <c r="OMV93" s="18"/>
      <c r="OMW93" s="18"/>
      <c r="OMX93" s="19"/>
      <c r="OMY93" s="19"/>
      <c r="OMZ93" s="19"/>
      <c r="ONA93" s="20"/>
      <c r="ONE93" s="11"/>
      <c r="ONF93" s="12"/>
      <c r="ONG93" s="13"/>
      <c r="ONH93" s="14"/>
      <c r="ONI93" s="15"/>
      <c r="ONJ93" s="16"/>
      <c r="ONK93" s="17"/>
      <c r="ONL93" s="17"/>
      <c r="ONM93" s="18"/>
      <c r="ONN93" s="18"/>
      <c r="ONO93" s="19"/>
      <c r="ONP93" s="19"/>
      <c r="ONQ93" s="19"/>
      <c r="ONR93" s="20"/>
      <c r="ONV93" s="11"/>
      <c r="ONW93" s="12"/>
      <c r="ONX93" s="13"/>
      <c r="ONY93" s="14"/>
      <c r="ONZ93" s="15"/>
      <c r="OOA93" s="16"/>
      <c r="OOB93" s="17"/>
      <c r="OOC93" s="17"/>
      <c r="OOD93" s="18"/>
      <c r="OOE93" s="18"/>
      <c r="OOF93" s="19"/>
      <c r="OOG93" s="19"/>
      <c r="OOH93" s="19"/>
      <c r="OOI93" s="20"/>
      <c r="OOM93" s="11"/>
      <c r="OON93" s="12"/>
      <c r="OOO93" s="13"/>
      <c r="OOP93" s="14"/>
      <c r="OOQ93" s="15"/>
      <c r="OOR93" s="16"/>
      <c r="OOS93" s="17"/>
      <c r="OOT93" s="17"/>
      <c r="OOU93" s="18"/>
      <c r="OOV93" s="18"/>
      <c r="OOW93" s="19"/>
      <c r="OOX93" s="19"/>
      <c r="OOY93" s="19"/>
      <c r="OOZ93" s="20"/>
      <c r="OPD93" s="11"/>
      <c r="OPE93" s="12"/>
      <c r="OPF93" s="13"/>
      <c r="OPG93" s="14"/>
      <c r="OPH93" s="15"/>
      <c r="OPI93" s="16"/>
      <c r="OPJ93" s="17"/>
      <c r="OPK93" s="17"/>
      <c r="OPL93" s="18"/>
      <c r="OPM93" s="18"/>
      <c r="OPN93" s="19"/>
      <c r="OPO93" s="19"/>
      <c r="OPP93" s="19"/>
      <c r="OPQ93" s="20"/>
      <c r="OPU93" s="11"/>
      <c r="OPV93" s="12"/>
      <c r="OPW93" s="13"/>
      <c r="OPX93" s="14"/>
      <c r="OPY93" s="15"/>
      <c r="OPZ93" s="16"/>
      <c r="OQA93" s="17"/>
      <c r="OQB93" s="17"/>
      <c r="OQC93" s="18"/>
      <c r="OQD93" s="18"/>
      <c r="OQE93" s="19"/>
      <c r="OQF93" s="19"/>
      <c r="OQG93" s="19"/>
      <c r="OQH93" s="20"/>
      <c r="OQL93" s="11"/>
      <c r="OQM93" s="12"/>
      <c r="OQN93" s="13"/>
      <c r="OQO93" s="14"/>
      <c r="OQP93" s="15"/>
      <c r="OQQ93" s="16"/>
      <c r="OQR93" s="17"/>
      <c r="OQS93" s="17"/>
      <c r="OQT93" s="18"/>
      <c r="OQU93" s="18"/>
      <c r="OQV93" s="19"/>
      <c r="OQW93" s="19"/>
      <c r="OQX93" s="19"/>
      <c r="OQY93" s="20"/>
      <c r="ORC93" s="11"/>
      <c r="ORD93" s="12"/>
      <c r="ORE93" s="13"/>
      <c r="ORF93" s="14"/>
      <c r="ORG93" s="15"/>
      <c r="ORH93" s="16"/>
      <c r="ORI93" s="17"/>
      <c r="ORJ93" s="17"/>
      <c r="ORK93" s="18"/>
      <c r="ORL93" s="18"/>
      <c r="ORM93" s="19"/>
      <c r="ORN93" s="19"/>
      <c r="ORO93" s="19"/>
      <c r="ORP93" s="20"/>
      <c r="ORT93" s="11"/>
      <c r="ORU93" s="12"/>
      <c r="ORV93" s="13"/>
      <c r="ORW93" s="14"/>
      <c r="ORX93" s="15"/>
      <c r="ORY93" s="16"/>
      <c r="ORZ93" s="17"/>
      <c r="OSA93" s="17"/>
      <c r="OSB93" s="18"/>
      <c r="OSC93" s="18"/>
      <c r="OSD93" s="19"/>
      <c r="OSE93" s="19"/>
      <c r="OSF93" s="19"/>
      <c r="OSG93" s="20"/>
      <c r="OSK93" s="11"/>
      <c r="OSL93" s="12"/>
      <c r="OSM93" s="13"/>
      <c r="OSN93" s="14"/>
      <c r="OSO93" s="15"/>
      <c r="OSP93" s="16"/>
      <c r="OSQ93" s="17"/>
      <c r="OSR93" s="17"/>
      <c r="OSS93" s="18"/>
      <c r="OST93" s="18"/>
      <c r="OSU93" s="19"/>
      <c r="OSV93" s="19"/>
      <c r="OSW93" s="19"/>
      <c r="OSX93" s="20"/>
      <c r="OTB93" s="11"/>
      <c r="OTC93" s="12"/>
      <c r="OTD93" s="13"/>
      <c r="OTE93" s="14"/>
      <c r="OTF93" s="15"/>
      <c r="OTG93" s="16"/>
      <c r="OTH93" s="17"/>
      <c r="OTI93" s="17"/>
      <c r="OTJ93" s="18"/>
      <c r="OTK93" s="18"/>
      <c r="OTL93" s="19"/>
      <c r="OTM93" s="19"/>
      <c r="OTN93" s="19"/>
      <c r="OTO93" s="20"/>
      <c r="OTS93" s="11"/>
      <c r="OTT93" s="12"/>
      <c r="OTU93" s="13"/>
      <c r="OTV93" s="14"/>
      <c r="OTW93" s="15"/>
      <c r="OTX93" s="16"/>
      <c r="OTY93" s="17"/>
      <c r="OTZ93" s="17"/>
      <c r="OUA93" s="18"/>
      <c r="OUB93" s="18"/>
      <c r="OUC93" s="19"/>
      <c r="OUD93" s="19"/>
      <c r="OUE93" s="19"/>
      <c r="OUF93" s="20"/>
      <c r="OUJ93" s="11"/>
      <c r="OUK93" s="12"/>
      <c r="OUL93" s="13"/>
      <c r="OUM93" s="14"/>
      <c r="OUN93" s="15"/>
      <c r="OUO93" s="16"/>
      <c r="OUP93" s="17"/>
      <c r="OUQ93" s="17"/>
      <c r="OUR93" s="18"/>
      <c r="OUS93" s="18"/>
      <c r="OUT93" s="19"/>
      <c r="OUU93" s="19"/>
      <c r="OUV93" s="19"/>
      <c r="OUW93" s="20"/>
      <c r="OVA93" s="11"/>
      <c r="OVB93" s="12"/>
      <c r="OVC93" s="13"/>
      <c r="OVD93" s="14"/>
      <c r="OVE93" s="15"/>
      <c r="OVF93" s="16"/>
      <c r="OVG93" s="17"/>
      <c r="OVH93" s="17"/>
      <c r="OVI93" s="18"/>
      <c r="OVJ93" s="18"/>
      <c r="OVK93" s="19"/>
      <c r="OVL93" s="19"/>
      <c r="OVM93" s="19"/>
      <c r="OVN93" s="20"/>
      <c r="OVR93" s="11"/>
      <c r="OVS93" s="12"/>
      <c r="OVT93" s="13"/>
      <c r="OVU93" s="14"/>
      <c r="OVV93" s="15"/>
      <c r="OVW93" s="16"/>
      <c r="OVX93" s="17"/>
      <c r="OVY93" s="17"/>
      <c r="OVZ93" s="18"/>
      <c r="OWA93" s="18"/>
      <c r="OWB93" s="19"/>
      <c r="OWC93" s="19"/>
      <c r="OWD93" s="19"/>
      <c r="OWE93" s="20"/>
      <c r="OWI93" s="11"/>
      <c r="OWJ93" s="12"/>
      <c r="OWK93" s="13"/>
      <c r="OWL93" s="14"/>
      <c r="OWM93" s="15"/>
      <c r="OWN93" s="16"/>
      <c r="OWO93" s="17"/>
      <c r="OWP93" s="17"/>
      <c r="OWQ93" s="18"/>
      <c r="OWR93" s="18"/>
      <c r="OWS93" s="19"/>
      <c r="OWT93" s="19"/>
      <c r="OWU93" s="19"/>
      <c r="OWV93" s="20"/>
      <c r="OWZ93" s="11"/>
      <c r="OXA93" s="12"/>
      <c r="OXB93" s="13"/>
      <c r="OXC93" s="14"/>
      <c r="OXD93" s="15"/>
      <c r="OXE93" s="16"/>
      <c r="OXF93" s="17"/>
      <c r="OXG93" s="17"/>
      <c r="OXH93" s="18"/>
      <c r="OXI93" s="18"/>
      <c r="OXJ93" s="19"/>
      <c r="OXK93" s="19"/>
      <c r="OXL93" s="19"/>
      <c r="OXM93" s="20"/>
      <c r="OXQ93" s="11"/>
      <c r="OXR93" s="12"/>
      <c r="OXS93" s="13"/>
      <c r="OXT93" s="14"/>
      <c r="OXU93" s="15"/>
      <c r="OXV93" s="16"/>
      <c r="OXW93" s="17"/>
      <c r="OXX93" s="17"/>
      <c r="OXY93" s="18"/>
      <c r="OXZ93" s="18"/>
      <c r="OYA93" s="19"/>
      <c r="OYB93" s="19"/>
      <c r="OYC93" s="19"/>
      <c r="OYD93" s="20"/>
      <c r="OYH93" s="11"/>
      <c r="OYI93" s="12"/>
      <c r="OYJ93" s="13"/>
      <c r="OYK93" s="14"/>
      <c r="OYL93" s="15"/>
      <c r="OYM93" s="16"/>
      <c r="OYN93" s="17"/>
      <c r="OYO93" s="17"/>
      <c r="OYP93" s="18"/>
      <c r="OYQ93" s="18"/>
      <c r="OYR93" s="19"/>
      <c r="OYS93" s="19"/>
      <c r="OYT93" s="19"/>
      <c r="OYU93" s="20"/>
      <c r="OYY93" s="11"/>
      <c r="OYZ93" s="12"/>
      <c r="OZA93" s="13"/>
      <c r="OZB93" s="14"/>
      <c r="OZC93" s="15"/>
      <c r="OZD93" s="16"/>
      <c r="OZE93" s="17"/>
      <c r="OZF93" s="17"/>
      <c r="OZG93" s="18"/>
      <c r="OZH93" s="18"/>
      <c r="OZI93" s="19"/>
      <c r="OZJ93" s="19"/>
      <c r="OZK93" s="19"/>
      <c r="OZL93" s="20"/>
      <c r="OZP93" s="11"/>
      <c r="OZQ93" s="12"/>
      <c r="OZR93" s="13"/>
      <c r="OZS93" s="14"/>
      <c r="OZT93" s="15"/>
      <c r="OZU93" s="16"/>
      <c r="OZV93" s="17"/>
      <c r="OZW93" s="17"/>
      <c r="OZX93" s="18"/>
      <c r="OZY93" s="18"/>
      <c r="OZZ93" s="19"/>
      <c r="PAA93" s="19"/>
      <c r="PAB93" s="19"/>
      <c r="PAC93" s="20"/>
      <c r="PAG93" s="11"/>
      <c r="PAH93" s="12"/>
      <c r="PAI93" s="13"/>
      <c r="PAJ93" s="14"/>
      <c r="PAK93" s="15"/>
      <c r="PAL93" s="16"/>
      <c r="PAM93" s="17"/>
      <c r="PAN93" s="17"/>
      <c r="PAO93" s="18"/>
      <c r="PAP93" s="18"/>
      <c r="PAQ93" s="19"/>
      <c r="PAR93" s="19"/>
      <c r="PAS93" s="19"/>
      <c r="PAT93" s="20"/>
      <c r="PAX93" s="11"/>
      <c r="PAY93" s="12"/>
      <c r="PAZ93" s="13"/>
      <c r="PBA93" s="14"/>
      <c r="PBB93" s="15"/>
      <c r="PBC93" s="16"/>
      <c r="PBD93" s="17"/>
      <c r="PBE93" s="17"/>
      <c r="PBF93" s="18"/>
      <c r="PBG93" s="18"/>
      <c r="PBH93" s="19"/>
      <c r="PBI93" s="19"/>
      <c r="PBJ93" s="19"/>
      <c r="PBK93" s="20"/>
      <c r="PBO93" s="11"/>
      <c r="PBP93" s="12"/>
      <c r="PBQ93" s="13"/>
      <c r="PBR93" s="14"/>
      <c r="PBS93" s="15"/>
      <c r="PBT93" s="16"/>
      <c r="PBU93" s="17"/>
      <c r="PBV93" s="17"/>
      <c r="PBW93" s="18"/>
      <c r="PBX93" s="18"/>
      <c r="PBY93" s="19"/>
      <c r="PBZ93" s="19"/>
      <c r="PCA93" s="19"/>
      <c r="PCB93" s="20"/>
      <c r="PCF93" s="11"/>
      <c r="PCG93" s="12"/>
      <c r="PCH93" s="13"/>
      <c r="PCI93" s="14"/>
      <c r="PCJ93" s="15"/>
      <c r="PCK93" s="16"/>
      <c r="PCL93" s="17"/>
      <c r="PCM93" s="17"/>
      <c r="PCN93" s="18"/>
      <c r="PCO93" s="18"/>
      <c r="PCP93" s="19"/>
      <c r="PCQ93" s="19"/>
      <c r="PCR93" s="19"/>
      <c r="PCS93" s="20"/>
      <c r="PCW93" s="11"/>
      <c r="PCX93" s="12"/>
      <c r="PCY93" s="13"/>
      <c r="PCZ93" s="14"/>
      <c r="PDA93" s="15"/>
      <c r="PDB93" s="16"/>
      <c r="PDC93" s="17"/>
      <c r="PDD93" s="17"/>
      <c r="PDE93" s="18"/>
      <c r="PDF93" s="18"/>
      <c r="PDG93" s="19"/>
      <c r="PDH93" s="19"/>
      <c r="PDI93" s="19"/>
      <c r="PDJ93" s="20"/>
      <c r="PDN93" s="11"/>
      <c r="PDO93" s="12"/>
      <c r="PDP93" s="13"/>
      <c r="PDQ93" s="14"/>
      <c r="PDR93" s="15"/>
      <c r="PDS93" s="16"/>
      <c r="PDT93" s="17"/>
      <c r="PDU93" s="17"/>
      <c r="PDV93" s="18"/>
      <c r="PDW93" s="18"/>
      <c r="PDX93" s="19"/>
      <c r="PDY93" s="19"/>
      <c r="PDZ93" s="19"/>
      <c r="PEA93" s="20"/>
      <c r="PEE93" s="11"/>
      <c r="PEF93" s="12"/>
      <c r="PEG93" s="13"/>
      <c r="PEH93" s="14"/>
      <c r="PEI93" s="15"/>
      <c r="PEJ93" s="16"/>
      <c r="PEK93" s="17"/>
      <c r="PEL93" s="17"/>
      <c r="PEM93" s="18"/>
      <c r="PEN93" s="18"/>
      <c r="PEO93" s="19"/>
      <c r="PEP93" s="19"/>
      <c r="PEQ93" s="19"/>
      <c r="PER93" s="20"/>
      <c r="PEV93" s="11"/>
      <c r="PEW93" s="12"/>
      <c r="PEX93" s="13"/>
      <c r="PEY93" s="14"/>
      <c r="PEZ93" s="15"/>
      <c r="PFA93" s="16"/>
      <c r="PFB93" s="17"/>
      <c r="PFC93" s="17"/>
      <c r="PFD93" s="18"/>
      <c r="PFE93" s="18"/>
      <c r="PFF93" s="19"/>
      <c r="PFG93" s="19"/>
      <c r="PFH93" s="19"/>
      <c r="PFI93" s="20"/>
      <c r="PFM93" s="11"/>
      <c r="PFN93" s="12"/>
      <c r="PFO93" s="13"/>
      <c r="PFP93" s="14"/>
      <c r="PFQ93" s="15"/>
      <c r="PFR93" s="16"/>
      <c r="PFS93" s="17"/>
      <c r="PFT93" s="17"/>
      <c r="PFU93" s="18"/>
      <c r="PFV93" s="18"/>
      <c r="PFW93" s="19"/>
      <c r="PFX93" s="19"/>
      <c r="PFY93" s="19"/>
      <c r="PFZ93" s="20"/>
      <c r="PGD93" s="11"/>
      <c r="PGE93" s="12"/>
      <c r="PGF93" s="13"/>
      <c r="PGG93" s="14"/>
      <c r="PGH93" s="15"/>
      <c r="PGI93" s="16"/>
      <c r="PGJ93" s="17"/>
      <c r="PGK93" s="17"/>
      <c r="PGL93" s="18"/>
      <c r="PGM93" s="18"/>
      <c r="PGN93" s="19"/>
      <c r="PGO93" s="19"/>
      <c r="PGP93" s="19"/>
      <c r="PGQ93" s="20"/>
      <c r="PGU93" s="11"/>
      <c r="PGV93" s="12"/>
      <c r="PGW93" s="13"/>
      <c r="PGX93" s="14"/>
      <c r="PGY93" s="15"/>
      <c r="PGZ93" s="16"/>
      <c r="PHA93" s="17"/>
      <c r="PHB93" s="17"/>
      <c r="PHC93" s="18"/>
      <c r="PHD93" s="18"/>
      <c r="PHE93" s="19"/>
      <c r="PHF93" s="19"/>
      <c r="PHG93" s="19"/>
      <c r="PHH93" s="20"/>
      <c r="PHL93" s="11"/>
      <c r="PHM93" s="12"/>
      <c r="PHN93" s="13"/>
      <c r="PHO93" s="14"/>
      <c r="PHP93" s="15"/>
      <c r="PHQ93" s="16"/>
      <c r="PHR93" s="17"/>
      <c r="PHS93" s="17"/>
      <c r="PHT93" s="18"/>
      <c r="PHU93" s="18"/>
      <c r="PHV93" s="19"/>
      <c r="PHW93" s="19"/>
      <c r="PHX93" s="19"/>
      <c r="PHY93" s="20"/>
      <c r="PIC93" s="11"/>
      <c r="PID93" s="12"/>
      <c r="PIE93" s="13"/>
      <c r="PIF93" s="14"/>
      <c r="PIG93" s="15"/>
      <c r="PIH93" s="16"/>
      <c r="PII93" s="17"/>
      <c r="PIJ93" s="17"/>
      <c r="PIK93" s="18"/>
      <c r="PIL93" s="18"/>
      <c r="PIM93" s="19"/>
      <c r="PIN93" s="19"/>
      <c r="PIO93" s="19"/>
      <c r="PIP93" s="20"/>
      <c r="PIT93" s="11"/>
      <c r="PIU93" s="12"/>
      <c r="PIV93" s="13"/>
      <c r="PIW93" s="14"/>
      <c r="PIX93" s="15"/>
      <c r="PIY93" s="16"/>
      <c r="PIZ93" s="17"/>
      <c r="PJA93" s="17"/>
      <c r="PJB93" s="18"/>
      <c r="PJC93" s="18"/>
      <c r="PJD93" s="19"/>
      <c r="PJE93" s="19"/>
      <c r="PJF93" s="19"/>
      <c r="PJG93" s="20"/>
      <c r="PJK93" s="11"/>
      <c r="PJL93" s="12"/>
      <c r="PJM93" s="13"/>
      <c r="PJN93" s="14"/>
      <c r="PJO93" s="15"/>
      <c r="PJP93" s="16"/>
      <c r="PJQ93" s="17"/>
      <c r="PJR93" s="17"/>
      <c r="PJS93" s="18"/>
      <c r="PJT93" s="18"/>
      <c r="PJU93" s="19"/>
      <c r="PJV93" s="19"/>
      <c r="PJW93" s="19"/>
      <c r="PJX93" s="20"/>
      <c r="PKB93" s="11"/>
      <c r="PKC93" s="12"/>
      <c r="PKD93" s="13"/>
      <c r="PKE93" s="14"/>
      <c r="PKF93" s="15"/>
      <c r="PKG93" s="16"/>
      <c r="PKH93" s="17"/>
      <c r="PKI93" s="17"/>
      <c r="PKJ93" s="18"/>
      <c r="PKK93" s="18"/>
      <c r="PKL93" s="19"/>
      <c r="PKM93" s="19"/>
      <c r="PKN93" s="19"/>
      <c r="PKO93" s="20"/>
      <c r="PKS93" s="11"/>
      <c r="PKT93" s="12"/>
      <c r="PKU93" s="13"/>
      <c r="PKV93" s="14"/>
      <c r="PKW93" s="15"/>
      <c r="PKX93" s="16"/>
      <c r="PKY93" s="17"/>
      <c r="PKZ93" s="17"/>
      <c r="PLA93" s="18"/>
      <c r="PLB93" s="18"/>
      <c r="PLC93" s="19"/>
      <c r="PLD93" s="19"/>
      <c r="PLE93" s="19"/>
      <c r="PLF93" s="20"/>
      <c r="PLJ93" s="11"/>
      <c r="PLK93" s="12"/>
      <c r="PLL93" s="13"/>
      <c r="PLM93" s="14"/>
      <c r="PLN93" s="15"/>
      <c r="PLO93" s="16"/>
      <c r="PLP93" s="17"/>
      <c r="PLQ93" s="17"/>
      <c r="PLR93" s="18"/>
      <c r="PLS93" s="18"/>
      <c r="PLT93" s="19"/>
      <c r="PLU93" s="19"/>
      <c r="PLV93" s="19"/>
      <c r="PLW93" s="20"/>
      <c r="PMA93" s="11"/>
      <c r="PMB93" s="12"/>
      <c r="PMC93" s="13"/>
      <c r="PMD93" s="14"/>
      <c r="PME93" s="15"/>
      <c r="PMF93" s="16"/>
      <c r="PMG93" s="17"/>
      <c r="PMH93" s="17"/>
      <c r="PMI93" s="18"/>
      <c r="PMJ93" s="18"/>
      <c r="PMK93" s="19"/>
      <c r="PML93" s="19"/>
      <c r="PMM93" s="19"/>
      <c r="PMN93" s="20"/>
      <c r="PMR93" s="11"/>
      <c r="PMS93" s="12"/>
      <c r="PMT93" s="13"/>
      <c r="PMU93" s="14"/>
      <c r="PMV93" s="15"/>
      <c r="PMW93" s="16"/>
      <c r="PMX93" s="17"/>
      <c r="PMY93" s="17"/>
      <c r="PMZ93" s="18"/>
      <c r="PNA93" s="18"/>
      <c r="PNB93" s="19"/>
      <c r="PNC93" s="19"/>
      <c r="PND93" s="19"/>
      <c r="PNE93" s="20"/>
      <c r="PNI93" s="11"/>
      <c r="PNJ93" s="12"/>
      <c r="PNK93" s="13"/>
      <c r="PNL93" s="14"/>
      <c r="PNM93" s="15"/>
      <c r="PNN93" s="16"/>
      <c r="PNO93" s="17"/>
      <c r="PNP93" s="17"/>
      <c r="PNQ93" s="18"/>
      <c r="PNR93" s="18"/>
      <c r="PNS93" s="19"/>
      <c r="PNT93" s="19"/>
      <c r="PNU93" s="19"/>
      <c r="PNV93" s="20"/>
      <c r="PNZ93" s="11"/>
      <c r="POA93" s="12"/>
      <c r="POB93" s="13"/>
      <c r="POC93" s="14"/>
      <c r="POD93" s="15"/>
      <c r="POE93" s="16"/>
      <c r="POF93" s="17"/>
      <c r="POG93" s="17"/>
      <c r="POH93" s="18"/>
      <c r="POI93" s="18"/>
      <c r="POJ93" s="19"/>
      <c r="POK93" s="19"/>
      <c r="POL93" s="19"/>
      <c r="POM93" s="20"/>
      <c r="POQ93" s="11"/>
      <c r="POR93" s="12"/>
      <c r="POS93" s="13"/>
      <c r="POT93" s="14"/>
      <c r="POU93" s="15"/>
      <c r="POV93" s="16"/>
      <c r="POW93" s="17"/>
      <c r="POX93" s="17"/>
      <c r="POY93" s="18"/>
      <c r="POZ93" s="18"/>
      <c r="PPA93" s="19"/>
      <c r="PPB93" s="19"/>
      <c r="PPC93" s="19"/>
      <c r="PPD93" s="20"/>
      <c r="PPH93" s="11"/>
      <c r="PPI93" s="12"/>
      <c r="PPJ93" s="13"/>
      <c r="PPK93" s="14"/>
      <c r="PPL93" s="15"/>
      <c r="PPM93" s="16"/>
      <c r="PPN93" s="17"/>
      <c r="PPO93" s="17"/>
      <c r="PPP93" s="18"/>
      <c r="PPQ93" s="18"/>
      <c r="PPR93" s="19"/>
      <c r="PPS93" s="19"/>
      <c r="PPT93" s="19"/>
      <c r="PPU93" s="20"/>
      <c r="PPY93" s="11"/>
      <c r="PPZ93" s="12"/>
      <c r="PQA93" s="13"/>
      <c r="PQB93" s="14"/>
      <c r="PQC93" s="15"/>
      <c r="PQD93" s="16"/>
      <c r="PQE93" s="17"/>
      <c r="PQF93" s="17"/>
      <c r="PQG93" s="18"/>
      <c r="PQH93" s="18"/>
      <c r="PQI93" s="19"/>
      <c r="PQJ93" s="19"/>
      <c r="PQK93" s="19"/>
      <c r="PQL93" s="20"/>
      <c r="PQP93" s="11"/>
      <c r="PQQ93" s="12"/>
      <c r="PQR93" s="13"/>
      <c r="PQS93" s="14"/>
      <c r="PQT93" s="15"/>
      <c r="PQU93" s="16"/>
      <c r="PQV93" s="17"/>
      <c r="PQW93" s="17"/>
      <c r="PQX93" s="18"/>
      <c r="PQY93" s="18"/>
      <c r="PQZ93" s="19"/>
      <c r="PRA93" s="19"/>
      <c r="PRB93" s="19"/>
      <c r="PRC93" s="20"/>
      <c r="PRG93" s="11"/>
      <c r="PRH93" s="12"/>
      <c r="PRI93" s="13"/>
      <c r="PRJ93" s="14"/>
      <c r="PRK93" s="15"/>
      <c r="PRL93" s="16"/>
      <c r="PRM93" s="17"/>
      <c r="PRN93" s="17"/>
      <c r="PRO93" s="18"/>
      <c r="PRP93" s="18"/>
      <c r="PRQ93" s="19"/>
      <c r="PRR93" s="19"/>
      <c r="PRS93" s="19"/>
      <c r="PRT93" s="20"/>
      <c r="PRX93" s="11"/>
      <c r="PRY93" s="12"/>
      <c r="PRZ93" s="13"/>
      <c r="PSA93" s="14"/>
      <c r="PSB93" s="15"/>
      <c r="PSC93" s="16"/>
      <c r="PSD93" s="17"/>
      <c r="PSE93" s="17"/>
      <c r="PSF93" s="18"/>
      <c r="PSG93" s="18"/>
      <c r="PSH93" s="19"/>
      <c r="PSI93" s="19"/>
      <c r="PSJ93" s="19"/>
      <c r="PSK93" s="20"/>
      <c r="PSO93" s="11"/>
      <c r="PSP93" s="12"/>
      <c r="PSQ93" s="13"/>
      <c r="PSR93" s="14"/>
      <c r="PSS93" s="15"/>
      <c r="PST93" s="16"/>
      <c r="PSU93" s="17"/>
      <c r="PSV93" s="17"/>
      <c r="PSW93" s="18"/>
      <c r="PSX93" s="18"/>
      <c r="PSY93" s="19"/>
      <c r="PSZ93" s="19"/>
      <c r="PTA93" s="19"/>
      <c r="PTB93" s="20"/>
      <c r="PTF93" s="11"/>
      <c r="PTG93" s="12"/>
      <c r="PTH93" s="13"/>
      <c r="PTI93" s="14"/>
      <c r="PTJ93" s="15"/>
      <c r="PTK93" s="16"/>
      <c r="PTL93" s="17"/>
      <c r="PTM93" s="17"/>
      <c r="PTN93" s="18"/>
      <c r="PTO93" s="18"/>
      <c r="PTP93" s="19"/>
      <c r="PTQ93" s="19"/>
      <c r="PTR93" s="19"/>
      <c r="PTS93" s="20"/>
      <c r="PTW93" s="11"/>
      <c r="PTX93" s="12"/>
      <c r="PTY93" s="13"/>
      <c r="PTZ93" s="14"/>
      <c r="PUA93" s="15"/>
      <c r="PUB93" s="16"/>
      <c r="PUC93" s="17"/>
      <c r="PUD93" s="17"/>
      <c r="PUE93" s="18"/>
      <c r="PUF93" s="18"/>
      <c r="PUG93" s="19"/>
      <c r="PUH93" s="19"/>
      <c r="PUI93" s="19"/>
      <c r="PUJ93" s="20"/>
      <c r="PUN93" s="11"/>
      <c r="PUO93" s="12"/>
      <c r="PUP93" s="13"/>
      <c r="PUQ93" s="14"/>
      <c r="PUR93" s="15"/>
      <c r="PUS93" s="16"/>
      <c r="PUT93" s="17"/>
      <c r="PUU93" s="17"/>
      <c r="PUV93" s="18"/>
      <c r="PUW93" s="18"/>
      <c r="PUX93" s="19"/>
      <c r="PUY93" s="19"/>
      <c r="PUZ93" s="19"/>
      <c r="PVA93" s="20"/>
      <c r="PVE93" s="11"/>
      <c r="PVF93" s="12"/>
      <c r="PVG93" s="13"/>
      <c r="PVH93" s="14"/>
      <c r="PVI93" s="15"/>
      <c r="PVJ93" s="16"/>
      <c r="PVK93" s="17"/>
      <c r="PVL93" s="17"/>
      <c r="PVM93" s="18"/>
      <c r="PVN93" s="18"/>
      <c r="PVO93" s="19"/>
      <c r="PVP93" s="19"/>
      <c r="PVQ93" s="19"/>
      <c r="PVR93" s="20"/>
      <c r="PVV93" s="11"/>
      <c r="PVW93" s="12"/>
      <c r="PVX93" s="13"/>
      <c r="PVY93" s="14"/>
      <c r="PVZ93" s="15"/>
      <c r="PWA93" s="16"/>
      <c r="PWB93" s="17"/>
      <c r="PWC93" s="17"/>
      <c r="PWD93" s="18"/>
      <c r="PWE93" s="18"/>
      <c r="PWF93" s="19"/>
      <c r="PWG93" s="19"/>
      <c r="PWH93" s="19"/>
      <c r="PWI93" s="20"/>
      <c r="PWM93" s="11"/>
      <c r="PWN93" s="12"/>
      <c r="PWO93" s="13"/>
      <c r="PWP93" s="14"/>
      <c r="PWQ93" s="15"/>
      <c r="PWR93" s="16"/>
      <c r="PWS93" s="17"/>
      <c r="PWT93" s="17"/>
      <c r="PWU93" s="18"/>
      <c r="PWV93" s="18"/>
      <c r="PWW93" s="19"/>
      <c r="PWX93" s="19"/>
      <c r="PWY93" s="19"/>
      <c r="PWZ93" s="20"/>
      <c r="PXD93" s="11"/>
      <c r="PXE93" s="12"/>
      <c r="PXF93" s="13"/>
      <c r="PXG93" s="14"/>
      <c r="PXH93" s="15"/>
      <c r="PXI93" s="16"/>
      <c r="PXJ93" s="17"/>
      <c r="PXK93" s="17"/>
      <c r="PXL93" s="18"/>
      <c r="PXM93" s="18"/>
      <c r="PXN93" s="19"/>
      <c r="PXO93" s="19"/>
      <c r="PXP93" s="19"/>
      <c r="PXQ93" s="20"/>
      <c r="PXU93" s="11"/>
      <c r="PXV93" s="12"/>
      <c r="PXW93" s="13"/>
      <c r="PXX93" s="14"/>
      <c r="PXY93" s="15"/>
      <c r="PXZ93" s="16"/>
      <c r="PYA93" s="17"/>
      <c r="PYB93" s="17"/>
      <c r="PYC93" s="18"/>
      <c r="PYD93" s="18"/>
      <c r="PYE93" s="19"/>
      <c r="PYF93" s="19"/>
      <c r="PYG93" s="19"/>
      <c r="PYH93" s="20"/>
      <c r="PYL93" s="11"/>
      <c r="PYM93" s="12"/>
      <c r="PYN93" s="13"/>
      <c r="PYO93" s="14"/>
      <c r="PYP93" s="15"/>
      <c r="PYQ93" s="16"/>
      <c r="PYR93" s="17"/>
      <c r="PYS93" s="17"/>
      <c r="PYT93" s="18"/>
      <c r="PYU93" s="18"/>
      <c r="PYV93" s="19"/>
      <c r="PYW93" s="19"/>
      <c r="PYX93" s="19"/>
      <c r="PYY93" s="20"/>
      <c r="PZC93" s="11"/>
      <c r="PZD93" s="12"/>
      <c r="PZE93" s="13"/>
      <c r="PZF93" s="14"/>
      <c r="PZG93" s="15"/>
      <c r="PZH93" s="16"/>
      <c r="PZI93" s="17"/>
      <c r="PZJ93" s="17"/>
      <c r="PZK93" s="18"/>
      <c r="PZL93" s="18"/>
      <c r="PZM93" s="19"/>
      <c r="PZN93" s="19"/>
      <c r="PZO93" s="19"/>
      <c r="PZP93" s="20"/>
      <c r="PZT93" s="11"/>
      <c r="PZU93" s="12"/>
      <c r="PZV93" s="13"/>
      <c r="PZW93" s="14"/>
      <c r="PZX93" s="15"/>
      <c r="PZY93" s="16"/>
      <c r="PZZ93" s="17"/>
      <c r="QAA93" s="17"/>
      <c r="QAB93" s="18"/>
      <c r="QAC93" s="18"/>
      <c r="QAD93" s="19"/>
      <c r="QAE93" s="19"/>
      <c r="QAF93" s="19"/>
      <c r="QAG93" s="20"/>
      <c r="QAK93" s="11"/>
      <c r="QAL93" s="12"/>
      <c r="QAM93" s="13"/>
      <c r="QAN93" s="14"/>
      <c r="QAO93" s="15"/>
      <c r="QAP93" s="16"/>
      <c r="QAQ93" s="17"/>
      <c r="QAR93" s="17"/>
      <c r="QAS93" s="18"/>
      <c r="QAT93" s="18"/>
      <c r="QAU93" s="19"/>
      <c r="QAV93" s="19"/>
      <c r="QAW93" s="19"/>
      <c r="QAX93" s="20"/>
      <c r="QBB93" s="11"/>
      <c r="QBC93" s="12"/>
      <c r="QBD93" s="13"/>
      <c r="QBE93" s="14"/>
      <c r="QBF93" s="15"/>
      <c r="QBG93" s="16"/>
      <c r="QBH93" s="17"/>
      <c r="QBI93" s="17"/>
      <c r="QBJ93" s="18"/>
      <c r="QBK93" s="18"/>
      <c r="QBL93" s="19"/>
      <c r="QBM93" s="19"/>
      <c r="QBN93" s="19"/>
      <c r="QBO93" s="20"/>
      <c r="QBS93" s="11"/>
      <c r="QBT93" s="12"/>
      <c r="QBU93" s="13"/>
      <c r="QBV93" s="14"/>
      <c r="QBW93" s="15"/>
      <c r="QBX93" s="16"/>
      <c r="QBY93" s="17"/>
      <c r="QBZ93" s="17"/>
      <c r="QCA93" s="18"/>
      <c r="QCB93" s="18"/>
      <c r="QCC93" s="19"/>
      <c r="QCD93" s="19"/>
      <c r="QCE93" s="19"/>
      <c r="QCF93" s="20"/>
      <c r="QCJ93" s="11"/>
      <c r="QCK93" s="12"/>
      <c r="QCL93" s="13"/>
      <c r="QCM93" s="14"/>
      <c r="QCN93" s="15"/>
      <c r="QCO93" s="16"/>
      <c r="QCP93" s="17"/>
      <c r="QCQ93" s="17"/>
      <c r="QCR93" s="18"/>
      <c r="QCS93" s="18"/>
      <c r="QCT93" s="19"/>
      <c r="QCU93" s="19"/>
      <c r="QCV93" s="19"/>
      <c r="QCW93" s="20"/>
      <c r="QDA93" s="11"/>
      <c r="QDB93" s="12"/>
      <c r="QDC93" s="13"/>
      <c r="QDD93" s="14"/>
      <c r="QDE93" s="15"/>
      <c r="QDF93" s="16"/>
      <c r="QDG93" s="17"/>
      <c r="QDH93" s="17"/>
      <c r="QDI93" s="18"/>
      <c r="QDJ93" s="18"/>
      <c r="QDK93" s="19"/>
      <c r="QDL93" s="19"/>
      <c r="QDM93" s="19"/>
      <c r="QDN93" s="20"/>
      <c r="QDR93" s="11"/>
      <c r="QDS93" s="12"/>
      <c r="QDT93" s="13"/>
      <c r="QDU93" s="14"/>
      <c r="QDV93" s="15"/>
      <c r="QDW93" s="16"/>
      <c r="QDX93" s="17"/>
      <c r="QDY93" s="17"/>
      <c r="QDZ93" s="18"/>
      <c r="QEA93" s="18"/>
      <c r="QEB93" s="19"/>
      <c r="QEC93" s="19"/>
      <c r="QED93" s="19"/>
      <c r="QEE93" s="20"/>
      <c r="QEI93" s="11"/>
      <c r="QEJ93" s="12"/>
      <c r="QEK93" s="13"/>
      <c r="QEL93" s="14"/>
      <c r="QEM93" s="15"/>
      <c r="QEN93" s="16"/>
      <c r="QEO93" s="17"/>
      <c r="QEP93" s="17"/>
      <c r="QEQ93" s="18"/>
      <c r="QER93" s="18"/>
      <c r="QES93" s="19"/>
      <c r="QET93" s="19"/>
      <c r="QEU93" s="19"/>
      <c r="QEV93" s="20"/>
      <c r="QEZ93" s="11"/>
      <c r="QFA93" s="12"/>
      <c r="QFB93" s="13"/>
      <c r="QFC93" s="14"/>
      <c r="QFD93" s="15"/>
      <c r="QFE93" s="16"/>
      <c r="QFF93" s="17"/>
      <c r="QFG93" s="17"/>
      <c r="QFH93" s="18"/>
      <c r="QFI93" s="18"/>
      <c r="QFJ93" s="19"/>
      <c r="QFK93" s="19"/>
      <c r="QFL93" s="19"/>
      <c r="QFM93" s="20"/>
      <c r="QFQ93" s="11"/>
      <c r="QFR93" s="12"/>
      <c r="QFS93" s="13"/>
      <c r="QFT93" s="14"/>
      <c r="QFU93" s="15"/>
      <c r="QFV93" s="16"/>
      <c r="QFW93" s="17"/>
      <c r="QFX93" s="17"/>
      <c r="QFY93" s="18"/>
      <c r="QFZ93" s="18"/>
      <c r="QGA93" s="19"/>
      <c r="QGB93" s="19"/>
      <c r="QGC93" s="19"/>
      <c r="QGD93" s="20"/>
      <c r="QGH93" s="11"/>
      <c r="QGI93" s="12"/>
      <c r="QGJ93" s="13"/>
      <c r="QGK93" s="14"/>
      <c r="QGL93" s="15"/>
      <c r="QGM93" s="16"/>
      <c r="QGN93" s="17"/>
      <c r="QGO93" s="17"/>
      <c r="QGP93" s="18"/>
      <c r="QGQ93" s="18"/>
      <c r="QGR93" s="19"/>
      <c r="QGS93" s="19"/>
      <c r="QGT93" s="19"/>
      <c r="QGU93" s="20"/>
      <c r="QGY93" s="11"/>
      <c r="QGZ93" s="12"/>
      <c r="QHA93" s="13"/>
      <c r="QHB93" s="14"/>
      <c r="QHC93" s="15"/>
      <c r="QHD93" s="16"/>
      <c r="QHE93" s="17"/>
      <c r="QHF93" s="17"/>
      <c r="QHG93" s="18"/>
      <c r="QHH93" s="18"/>
      <c r="QHI93" s="19"/>
      <c r="QHJ93" s="19"/>
      <c r="QHK93" s="19"/>
      <c r="QHL93" s="20"/>
      <c r="QHP93" s="11"/>
      <c r="QHQ93" s="12"/>
      <c r="QHR93" s="13"/>
      <c r="QHS93" s="14"/>
      <c r="QHT93" s="15"/>
      <c r="QHU93" s="16"/>
      <c r="QHV93" s="17"/>
      <c r="QHW93" s="17"/>
      <c r="QHX93" s="18"/>
      <c r="QHY93" s="18"/>
      <c r="QHZ93" s="19"/>
      <c r="QIA93" s="19"/>
      <c r="QIB93" s="19"/>
      <c r="QIC93" s="20"/>
      <c r="QIG93" s="11"/>
      <c r="QIH93" s="12"/>
      <c r="QII93" s="13"/>
      <c r="QIJ93" s="14"/>
      <c r="QIK93" s="15"/>
      <c r="QIL93" s="16"/>
      <c r="QIM93" s="17"/>
      <c r="QIN93" s="17"/>
      <c r="QIO93" s="18"/>
      <c r="QIP93" s="18"/>
      <c r="QIQ93" s="19"/>
      <c r="QIR93" s="19"/>
      <c r="QIS93" s="19"/>
      <c r="QIT93" s="20"/>
      <c r="QIX93" s="11"/>
      <c r="QIY93" s="12"/>
      <c r="QIZ93" s="13"/>
      <c r="QJA93" s="14"/>
      <c r="QJB93" s="15"/>
      <c r="QJC93" s="16"/>
      <c r="QJD93" s="17"/>
      <c r="QJE93" s="17"/>
      <c r="QJF93" s="18"/>
      <c r="QJG93" s="18"/>
      <c r="QJH93" s="19"/>
      <c r="QJI93" s="19"/>
      <c r="QJJ93" s="19"/>
      <c r="QJK93" s="20"/>
      <c r="QJO93" s="11"/>
      <c r="QJP93" s="12"/>
      <c r="QJQ93" s="13"/>
      <c r="QJR93" s="14"/>
      <c r="QJS93" s="15"/>
      <c r="QJT93" s="16"/>
      <c r="QJU93" s="17"/>
      <c r="QJV93" s="17"/>
      <c r="QJW93" s="18"/>
      <c r="QJX93" s="18"/>
      <c r="QJY93" s="19"/>
      <c r="QJZ93" s="19"/>
      <c r="QKA93" s="19"/>
      <c r="QKB93" s="20"/>
      <c r="QKF93" s="11"/>
      <c r="QKG93" s="12"/>
      <c r="QKH93" s="13"/>
      <c r="QKI93" s="14"/>
      <c r="QKJ93" s="15"/>
      <c r="QKK93" s="16"/>
      <c r="QKL93" s="17"/>
      <c r="QKM93" s="17"/>
      <c r="QKN93" s="18"/>
      <c r="QKO93" s="18"/>
      <c r="QKP93" s="19"/>
      <c r="QKQ93" s="19"/>
      <c r="QKR93" s="19"/>
      <c r="QKS93" s="20"/>
      <c r="QKW93" s="11"/>
      <c r="QKX93" s="12"/>
      <c r="QKY93" s="13"/>
      <c r="QKZ93" s="14"/>
      <c r="QLA93" s="15"/>
      <c r="QLB93" s="16"/>
      <c r="QLC93" s="17"/>
      <c r="QLD93" s="17"/>
      <c r="QLE93" s="18"/>
      <c r="QLF93" s="18"/>
      <c r="QLG93" s="19"/>
      <c r="QLH93" s="19"/>
      <c r="QLI93" s="19"/>
      <c r="QLJ93" s="20"/>
      <c r="QLN93" s="11"/>
      <c r="QLO93" s="12"/>
      <c r="QLP93" s="13"/>
      <c r="QLQ93" s="14"/>
      <c r="QLR93" s="15"/>
      <c r="QLS93" s="16"/>
      <c r="QLT93" s="17"/>
      <c r="QLU93" s="17"/>
      <c r="QLV93" s="18"/>
      <c r="QLW93" s="18"/>
      <c r="QLX93" s="19"/>
      <c r="QLY93" s="19"/>
      <c r="QLZ93" s="19"/>
      <c r="QMA93" s="20"/>
      <c r="QME93" s="11"/>
      <c r="QMF93" s="12"/>
      <c r="QMG93" s="13"/>
      <c r="QMH93" s="14"/>
      <c r="QMI93" s="15"/>
      <c r="QMJ93" s="16"/>
      <c r="QMK93" s="17"/>
      <c r="QML93" s="17"/>
      <c r="QMM93" s="18"/>
      <c r="QMN93" s="18"/>
      <c r="QMO93" s="19"/>
      <c r="QMP93" s="19"/>
      <c r="QMQ93" s="19"/>
      <c r="QMR93" s="20"/>
      <c r="QMV93" s="11"/>
      <c r="QMW93" s="12"/>
      <c r="QMX93" s="13"/>
      <c r="QMY93" s="14"/>
      <c r="QMZ93" s="15"/>
      <c r="QNA93" s="16"/>
      <c r="QNB93" s="17"/>
      <c r="QNC93" s="17"/>
      <c r="QND93" s="18"/>
      <c r="QNE93" s="18"/>
      <c r="QNF93" s="19"/>
      <c r="QNG93" s="19"/>
      <c r="QNH93" s="19"/>
      <c r="QNI93" s="20"/>
      <c r="QNM93" s="11"/>
      <c r="QNN93" s="12"/>
      <c r="QNO93" s="13"/>
      <c r="QNP93" s="14"/>
      <c r="QNQ93" s="15"/>
      <c r="QNR93" s="16"/>
      <c r="QNS93" s="17"/>
      <c r="QNT93" s="17"/>
      <c r="QNU93" s="18"/>
      <c r="QNV93" s="18"/>
      <c r="QNW93" s="19"/>
      <c r="QNX93" s="19"/>
      <c r="QNY93" s="19"/>
      <c r="QNZ93" s="20"/>
      <c r="QOD93" s="11"/>
      <c r="QOE93" s="12"/>
      <c r="QOF93" s="13"/>
      <c r="QOG93" s="14"/>
      <c r="QOH93" s="15"/>
      <c r="QOI93" s="16"/>
      <c r="QOJ93" s="17"/>
      <c r="QOK93" s="17"/>
      <c r="QOL93" s="18"/>
      <c r="QOM93" s="18"/>
      <c r="QON93" s="19"/>
      <c r="QOO93" s="19"/>
      <c r="QOP93" s="19"/>
      <c r="QOQ93" s="20"/>
      <c r="QOU93" s="11"/>
      <c r="QOV93" s="12"/>
      <c r="QOW93" s="13"/>
      <c r="QOX93" s="14"/>
      <c r="QOY93" s="15"/>
      <c r="QOZ93" s="16"/>
      <c r="QPA93" s="17"/>
      <c r="QPB93" s="17"/>
      <c r="QPC93" s="18"/>
      <c r="QPD93" s="18"/>
      <c r="QPE93" s="19"/>
      <c r="QPF93" s="19"/>
      <c r="QPG93" s="19"/>
      <c r="QPH93" s="20"/>
      <c r="QPL93" s="11"/>
      <c r="QPM93" s="12"/>
      <c r="QPN93" s="13"/>
      <c r="QPO93" s="14"/>
      <c r="QPP93" s="15"/>
      <c r="QPQ93" s="16"/>
      <c r="QPR93" s="17"/>
      <c r="QPS93" s="17"/>
      <c r="QPT93" s="18"/>
      <c r="QPU93" s="18"/>
      <c r="QPV93" s="19"/>
      <c r="QPW93" s="19"/>
      <c r="QPX93" s="19"/>
      <c r="QPY93" s="20"/>
      <c r="QQC93" s="11"/>
      <c r="QQD93" s="12"/>
      <c r="QQE93" s="13"/>
      <c r="QQF93" s="14"/>
      <c r="QQG93" s="15"/>
      <c r="QQH93" s="16"/>
      <c r="QQI93" s="17"/>
      <c r="QQJ93" s="17"/>
      <c r="QQK93" s="18"/>
      <c r="QQL93" s="18"/>
      <c r="QQM93" s="19"/>
      <c r="QQN93" s="19"/>
      <c r="QQO93" s="19"/>
      <c r="QQP93" s="20"/>
      <c r="QQT93" s="11"/>
      <c r="QQU93" s="12"/>
      <c r="QQV93" s="13"/>
      <c r="QQW93" s="14"/>
      <c r="QQX93" s="15"/>
      <c r="QQY93" s="16"/>
      <c r="QQZ93" s="17"/>
      <c r="QRA93" s="17"/>
      <c r="QRB93" s="18"/>
      <c r="QRC93" s="18"/>
      <c r="QRD93" s="19"/>
      <c r="QRE93" s="19"/>
      <c r="QRF93" s="19"/>
      <c r="QRG93" s="20"/>
      <c r="QRK93" s="11"/>
      <c r="QRL93" s="12"/>
      <c r="QRM93" s="13"/>
      <c r="QRN93" s="14"/>
      <c r="QRO93" s="15"/>
      <c r="QRP93" s="16"/>
      <c r="QRQ93" s="17"/>
      <c r="QRR93" s="17"/>
      <c r="QRS93" s="18"/>
      <c r="QRT93" s="18"/>
      <c r="QRU93" s="19"/>
      <c r="QRV93" s="19"/>
      <c r="QRW93" s="19"/>
      <c r="QRX93" s="20"/>
      <c r="QSB93" s="11"/>
      <c r="QSC93" s="12"/>
      <c r="QSD93" s="13"/>
      <c r="QSE93" s="14"/>
      <c r="QSF93" s="15"/>
      <c r="QSG93" s="16"/>
      <c r="QSH93" s="17"/>
      <c r="QSI93" s="17"/>
      <c r="QSJ93" s="18"/>
      <c r="QSK93" s="18"/>
      <c r="QSL93" s="19"/>
      <c r="QSM93" s="19"/>
      <c r="QSN93" s="19"/>
      <c r="QSO93" s="20"/>
      <c r="QSS93" s="11"/>
      <c r="QST93" s="12"/>
      <c r="QSU93" s="13"/>
      <c r="QSV93" s="14"/>
      <c r="QSW93" s="15"/>
      <c r="QSX93" s="16"/>
      <c r="QSY93" s="17"/>
      <c r="QSZ93" s="17"/>
      <c r="QTA93" s="18"/>
      <c r="QTB93" s="18"/>
      <c r="QTC93" s="19"/>
      <c r="QTD93" s="19"/>
      <c r="QTE93" s="19"/>
      <c r="QTF93" s="20"/>
      <c r="QTJ93" s="11"/>
      <c r="QTK93" s="12"/>
      <c r="QTL93" s="13"/>
      <c r="QTM93" s="14"/>
      <c r="QTN93" s="15"/>
      <c r="QTO93" s="16"/>
      <c r="QTP93" s="17"/>
      <c r="QTQ93" s="17"/>
      <c r="QTR93" s="18"/>
      <c r="QTS93" s="18"/>
      <c r="QTT93" s="19"/>
      <c r="QTU93" s="19"/>
      <c r="QTV93" s="19"/>
      <c r="QTW93" s="20"/>
      <c r="QUA93" s="11"/>
      <c r="QUB93" s="12"/>
      <c r="QUC93" s="13"/>
      <c r="QUD93" s="14"/>
      <c r="QUE93" s="15"/>
      <c r="QUF93" s="16"/>
      <c r="QUG93" s="17"/>
      <c r="QUH93" s="17"/>
      <c r="QUI93" s="18"/>
      <c r="QUJ93" s="18"/>
      <c r="QUK93" s="19"/>
      <c r="QUL93" s="19"/>
      <c r="QUM93" s="19"/>
      <c r="QUN93" s="20"/>
      <c r="QUR93" s="11"/>
      <c r="QUS93" s="12"/>
      <c r="QUT93" s="13"/>
      <c r="QUU93" s="14"/>
      <c r="QUV93" s="15"/>
      <c r="QUW93" s="16"/>
      <c r="QUX93" s="17"/>
      <c r="QUY93" s="17"/>
      <c r="QUZ93" s="18"/>
      <c r="QVA93" s="18"/>
      <c r="QVB93" s="19"/>
      <c r="QVC93" s="19"/>
      <c r="QVD93" s="19"/>
      <c r="QVE93" s="20"/>
      <c r="QVI93" s="11"/>
      <c r="QVJ93" s="12"/>
      <c r="QVK93" s="13"/>
      <c r="QVL93" s="14"/>
      <c r="QVM93" s="15"/>
      <c r="QVN93" s="16"/>
      <c r="QVO93" s="17"/>
      <c r="QVP93" s="17"/>
      <c r="QVQ93" s="18"/>
      <c r="QVR93" s="18"/>
      <c r="QVS93" s="19"/>
      <c r="QVT93" s="19"/>
      <c r="QVU93" s="19"/>
      <c r="QVV93" s="20"/>
      <c r="QVZ93" s="11"/>
      <c r="QWA93" s="12"/>
      <c r="QWB93" s="13"/>
      <c r="QWC93" s="14"/>
      <c r="QWD93" s="15"/>
      <c r="QWE93" s="16"/>
      <c r="QWF93" s="17"/>
      <c r="QWG93" s="17"/>
      <c r="QWH93" s="18"/>
      <c r="QWI93" s="18"/>
      <c r="QWJ93" s="19"/>
      <c r="QWK93" s="19"/>
      <c r="QWL93" s="19"/>
      <c r="QWM93" s="20"/>
      <c r="QWQ93" s="11"/>
      <c r="QWR93" s="12"/>
      <c r="QWS93" s="13"/>
      <c r="QWT93" s="14"/>
      <c r="QWU93" s="15"/>
      <c r="QWV93" s="16"/>
      <c r="QWW93" s="17"/>
      <c r="QWX93" s="17"/>
      <c r="QWY93" s="18"/>
      <c r="QWZ93" s="18"/>
      <c r="QXA93" s="19"/>
      <c r="QXB93" s="19"/>
      <c r="QXC93" s="19"/>
      <c r="QXD93" s="20"/>
      <c r="QXH93" s="11"/>
      <c r="QXI93" s="12"/>
      <c r="QXJ93" s="13"/>
      <c r="QXK93" s="14"/>
      <c r="QXL93" s="15"/>
      <c r="QXM93" s="16"/>
      <c r="QXN93" s="17"/>
      <c r="QXO93" s="17"/>
      <c r="QXP93" s="18"/>
      <c r="QXQ93" s="18"/>
      <c r="QXR93" s="19"/>
      <c r="QXS93" s="19"/>
      <c r="QXT93" s="19"/>
      <c r="QXU93" s="20"/>
      <c r="QXY93" s="11"/>
      <c r="QXZ93" s="12"/>
      <c r="QYA93" s="13"/>
      <c r="QYB93" s="14"/>
      <c r="QYC93" s="15"/>
      <c r="QYD93" s="16"/>
      <c r="QYE93" s="17"/>
      <c r="QYF93" s="17"/>
      <c r="QYG93" s="18"/>
      <c r="QYH93" s="18"/>
      <c r="QYI93" s="19"/>
      <c r="QYJ93" s="19"/>
      <c r="QYK93" s="19"/>
      <c r="QYL93" s="20"/>
      <c r="QYP93" s="11"/>
      <c r="QYQ93" s="12"/>
      <c r="QYR93" s="13"/>
      <c r="QYS93" s="14"/>
      <c r="QYT93" s="15"/>
      <c r="QYU93" s="16"/>
      <c r="QYV93" s="17"/>
      <c r="QYW93" s="17"/>
      <c r="QYX93" s="18"/>
      <c r="QYY93" s="18"/>
      <c r="QYZ93" s="19"/>
      <c r="QZA93" s="19"/>
      <c r="QZB93" s="19"/>
      <c r="QZC93" s="20"/>
      <c r="QZG93" s="11"/>
      <c r="QZH93" s="12"/>
      <c r="QZI93" s="13"/>
      <c r="QZJ93" s="14"/>
      <c r="QZK93" s="15"/>
      <c r="QZL93" s="16"/>
      <c r="QZM93" s="17"/>
      <c r="QZN93" s="17"/>
      <c r="QZO93" s="18"/>
      <c r="QZP93" s="18"/>
      <c r="QZQ93" s="19"/>
      <c r="QZR93" s="19"/>
      <c r="QZS93" s="19"/>
      <c r="QZT93" s="20"/>
      <c r="QZX93" s="11"/>
      <c r="QZY93" s="12"/>
      <c r="QZZ93" s="13"/>
      <c r="RAA93" s="14"/>
      <c r="RAB93" s="15"/>
      <c r="RAC93" s="16"/>
      <c r="RAD93" s="17"/>
      <c r="RAE93" s="17"/>
      <c r="RAF93" s="18"/>
      <c r="RAG93" s="18"/>
      <c r="RAH93" s="19"/>
      <c r="RAI93" s="19"/>
      <c r="RAJ93" s="19"/>
      <c r="RAK93" s="20"/>
      <c r="RAO93" s="11"/>
      <c r="RAP93" s="12"/>
      <c r="RAQ93" s="13"/>
      <c r="RAR93" s="14"/>
      <c r="RAS93" s="15"/>
      <c r="RAT93" s="16"/>
      <c r="RAU93" s="17"/>
      <c r="RAV93" s="17"/>
      <c r="RAW93" s="18"/>
      <c r="RAX93" s="18"/>
      <c r="RAY93" s="19"/>
      <c r="RAZ93" s="19"/>
      <c r="RBA93" s="19"/>
      <c r="RBB93" s="20"/>
      <c r="RBF93" s="11"/>
      <c r="RBG93" s="12"/>
      <c r="RBH93" s="13"/>
      <c r="RBI93" s="14"/>
      <c r="RBJ93" s="15"/>
      <c r="RBK93" s="16"/>
      <c r="RBL93" s="17"/>
      <c r="RBM93" s="17"/>
      <c r="RBN93" s="18"/>
      <c r="RBO93" s="18"/>
      <c r="RBP93" s="19"/>
      <c r="RBQ93" s="19"/>
      <c r="RBR93" s="19"/>
      <c r="RBS93" s="20"/>
      <c r="RBW93" s="11"/>
      <c r="RBX93" s="12"/>
      <c r="RBY93" s="13"/>
      <c r="RBZ93" s="14"/>
      <c r="RCA93" s="15"/>
      <c r="RCB93" s="16"/>
      <c r="RCC93" s="17"/>
      <c r="RCD93" s="17"/>
      <c r="RCE93" s="18"/>
      <c r="RCF93" s="18"/>
      <c r="RCG93" s="19"/>
      <c r="RCH93" s="19"/>
      <c r="RCI93" s="19"/>
      <c r="RCJ93" s="20"/>
      <c r="RCN93" s="11"/>
      <c r="RCO93" s="12"/>
      <c r="RCP93" s="13"/>
      <c r="RCQ93" s="14"/>
      <c r="RCR93" s="15"/>
      <c r="RCS93" s="16"/>
      <c r="RCT93" s="17"/>
      <c r="RCU93" s="17"/>
      <c r="RCV93" s="18"/>
      <c r="RCW93" s="18"/>
      <c r="RCX93" s="19"/>
      <c r="RCY93" s="19"/>
      <c r="RCZ93" s="19"/>
      <c r="RDA93" s="20"/>
      <c r="RDE93" s="11"/>
      <c r="RDF93" s="12"/>
      <c r="RDG93" s="13"/>
      <c r="RDH93" s="14"/>
      <c r="RDI93" s="15"/>
      <c r="RDJ93" s="16"/>
      <c r="RDK93" s="17"/>
      <c r="RDL93" s="17"/>
      <c r="RDM93" s="18"/>
      <c r="RDN93" s="18"/>
      <c r="RDO93" s="19"/>
      <c r="RDP93" s="19"/>
      <c r="RDQ93" s="19"/>
      <c r="RDR93" s="20"/>
      <c r="RDV93" s="11"/>
      <c r="RDW93" s="12"/>
      <c r="RDX93" s="13"/>
      <c r="RDY93" s="14"/>
      <c r="RDZ93" s="15"/>
      <c r="REA93" s="16"/>
      <c r="REB93" s="17"/>
      <c r="REC93" s="17"/>
      <c r="RED93" s="18"/>
      <c r="REE93" s="18"/>
      <c r="REF93" s="19"/>
      <c r="REG93" s="19"/>
      <c r="REH93" s="19"/>
      <c r="REI93" s="20"/>
      <c r="REM93" s="11"/>
      <c r="REN93" s="12"/>
      <c r="REO93" s="13"/>
      <c r="REP93" s="14"/>
      <c r="REQ93" s="15"/>
      <c r="RER93" s="16"/>
      <c r="RES93" s="17"/>
      <c r="RET93" s="17"/>
      <c r="REU93" s="18"/>
      <c r="REV93" s="18"/>
      <c r="REW93" s="19"/>
      <c r="REX93" s="19"/>
      <c r="REY93" s="19"/>
      <c r="REZ93" s="20"/>
      <c r="RFD93" s="11"/>
      <c r="RFE93" s="12"/>
      <c r="RFF93" s="13"/>
      <c r="RFG93" s="14"/>
      <c r="RFH93" s="15"/>
      <c r="RFI93" s="16"/>
      <c r="RFJ93" s="17"/>
      <c r="RFK93" s="17"/>
      <c r="RFL93" s="18"/>
      <c r="RFM93" s="18"/>
      <c r="RFN93" s="19"/>
      <c r="RFO93" s="19"/>
      <c r="RFP93" s="19"/>
      <c r="RFQ93" s="20"/>
      <c r="RFU93" s="11"/>
      <c r="RFV93" s="12"/>
      <c r="RFW93" s="13"/>
      <c r="RFX93" s="14"/>
      <c r="RFY93" s="15"/>
      <c r="RFZ93" s="16"/>
      <c r="RGA93" s="17"/>
      <c r="RGB93" s="17"/>
      <c r="RGC93" s="18"/>
      <c r="RGD93" s="18"/>
      <c r="RGE93" s="19"/>
      <c r="RGF93" s="19"/>
      <c r="RGG93" s="19"/>
      <c r="RGH93" s="20"/>
      <c r="RGL93" s="11"/>
      <c r="RGM93" s="12"/>
      <c r="RGN93" s="13"/>
      <c r="RGO93" s="14"/>
      <c r="RGP93" s="15"/>
      <c r="RGQ93" s="16"/>
      <c r="RGR93" s="17"/>
      <c r="RGS93" s="17"/>
      <c r="RGT93" s="18"/>
      <c r="RGU93" s="18"/>
      <c r="RGV93" s="19"/>
      <c r="RGW93" s="19"/>
      <c r="RGX93" s="19"/>
      <c r="RGY93" s="20"/>
      <c r="RHC93" s="11"/>
      <c r="RHD93" s="12"/>
      <c r="RHE93" s="13"/>
      <c r="RHF93" s="14"/>
      <c r="RHG93" s="15"/>
      <c r="RHH93" s="16"/>
      <c r="RHI93" s="17"/>
      <c r="RHJ93" s="17"/>
      <c r="RHK93" s="18"/>
      <c r="RHL93" s="18"/>
      <c r="RHM93" s="19"/>
      <c r="RHN93" s="19"/>
      <c r="RHO93" s="19"/>
      <c r="RHP93" s="20"/>
      <c r="RHT93" s="11"/>
      <c r="RHU93" s="12"/>
      <c r="RHV93" s="13"/>
      <c r="RHW93" s="14"/>
      <c r="RHX93" s="15"/>
      <c r="RHY93" s="16"/>
      <c r="RHZ93" s="17"/>
      <c r="RIA93" s="17"/>
      <c r="RIB93" s="18"/>
      <c r="RIC93" s="18"/>
      <c r="RID93" s="19"/>
      <c r="RIE93" s="19"/>
      <c r="RIF93" s="19"/>
      <c r="RIG93" s="20"/>
      <c r="RIK93" s="11"/>
      <c r="RIL93" s="12"/>
      <c r="RIM93" s="13"/>
      <c r="RIN93" s="14"/>
      <c r="RIO93" s="15"/>
      <c r="RIP93" s="16"/>
      <c r="RIQ93" s="17"/>
      <c r="RIR93" s="17"/>
      <c r="RIS93" s="18"/>
      <c r="RIT93" s="18"/>
      <c r="RIU93" s="19"/>
      <c r="RIV93" s="19"/>
      <c r="RIW93" s="19"/>
      <c r="RIX93" s="20"/>
      <c r="RJB93" s="11"/>
      <c r="RJC93" s="12"/>
      <c r="RJD93" s="13"/>
      <c r="RJE93" s="14"/>
      <c r="RJF93" s="15"/>
      <c r="RJG93" s="16"/>
      <c r="RJH93" s="17"/>
      <c r="RJI93" s="17"/>
      <c r="RJJ93" s="18"/>
      <c r="RJK93" s="18"/>
      <c r="RJL93" s="19"/>
      <c r="RJM93" s="19"/>
      <c r="RJN93" s="19"/>
      <c r="RJO93" s="20"/>
      <c r="RJS93" s="11"/>
      <c r="RJT93" s="12"/>
      <c r="RJU93" s="13"/>
      <c r="RJV93" s="14"/>
      <c r="RJW93" s="15"/>
      <c r="RJX93" s="16"/>
      <c r="RJY93" s="17"/>
      <c r="RJZ93" s="17"/>
      <c r="RKA93" s="18"/>
      <c r="RKB93" s="18"/>
      <c r="RKC93" s="19"/>
      <c r="RKD93" s="19"/>
      <c r="RKE93" s="19"/>
      <c r="RKF93" s="20"/>
      <c r="RKJ93" s="11"/>
      <c r="RKK93" s="12"/>
      <c r="RKL93" s="13"/>
      <c r="RKM93" s="14"/>
      <c r="RKN93" s="15"/>
      <c r="RKO93" s="16"/>
      <c r="RKP93" s="17"/>
      <c r="RKQ93" s="17"/>
      <c r="RKR93" s="18"/>
      <c r="RKS93" s="18"/>
      <c r="RKT93" s="19"/>
      <c r="RKU93" s="19"/>
      <c r="RKV93" s="19"/>
      <c r="RKW93" s="20"/>
      <c r="RLA93" s="11"/>
      <c r="RLB93" s="12"/>
      <c r="RLC93" s="13"/>
      <c r="RLD93" s="14"/>
      <c r="RLE93" s="15"/>
      <c r="RLF93" s="16"/>
      <c r="RLG93" s="17"/>
      <c r="RLH93" s="17"/>
      <c r="RLI93" s="18"/>
      <c r="RLJ93" s="18"/>
      <c r="RLK93" s="19"/>
      <c r="RLL93" s="19"/>
      <c r="RLM93" s="19"/>
      <c r="RLN93" s="20"/>
      <c r="RLR93" s="11"/>
      <c r="RLS93" s="12"/>
      <c r="RLT93" s="13"/>
      <c r="RLU93" s="14"/>
      <c r="RLV93" s="15"/>
      <c r="RLW93" s="16"/>
      <c r="RLX93" s="17"/>
      <c r="RLY93" s="17"/>
      <c r="RLZ93" s="18"/>
      <c r="RMA93" s="18"/>
      <c r="RMB93" s="19"/>
      <c r="RMC93" s="19"/>
      <c r="RMD93" s="19"/>
      <c r="RME93" s="20"/>
      <c r="RMI93" s="11"/>
      <c r="RMJ93" s="12"/>
      <c r="RMK93" s="13"/>
      <c r="RML93" s="14"/>
      <c r="RMM93" s="15"/>
      <c r="RMN93" s="16"/>
      <c r="RMO93" s="17"/>
      <c r="RMP93" s="17"/>
      <c r="RMQ93" s="18"/>
      <c r="RMR93" s="18"/>
      <c r="RMS93" s="19"/>
      <c r="RMT93" s="19"/>
      <c r="RMU93" s="19"/>
      <c r="RMV93" s="20"/>
      <c r="RMZ93" s="11"/>
      <c r="RNA93" s="12"/>
      <c r="RNB93" s="13"/>
      <c r="RNC93" s="14"/>
      <c r="RND93" s="15"/>
      <c r="RNE93" s="16"/>
      <c r="RNF93" s="17"/>
      <c r="RNG93" s="17"/>
      <c r="RNH93" s="18"/>
      <c r="RNI93" s="18"/>
      <c r="RNJ93" s="19"/>
      <c r="RNK93" s="19"/>
      <c r="RNL93" s="19"/>
      <c r="RNM93" s="20"/>
      <c r="RNQ93" s="11"/>
      <c r="RNR93" s="12"/>
      <c r="RNS93" s="13"/>
      <c r="RNT93" s="14"/>
      <c r="RNU93" s="15"/>
      <c r="RNV93" s="16"/>
      <c r="RNW93" s="17"/>
      <c r="RNX93" s="17"/>
      <c r="RNY93" s="18"/>
      <c r="RNZ93" s="18"/>
      <c r="ROA93" s="19"/>
      <c r="ROB93" s="19"/>
      <c r="ROC93" s="19"/>
      <c r="ROD93" s="20"/>
      <c r="ROH93" s="11"/>
      <c r="ROI93" s="12"/>
      <c r="ROJ93" s="13"/>
      <c r="ROK93" s="14"/>
      <c r="ROL93" s="15"/>
      <c r="ROM93" s="16"/>
      <c r="RON93" s="17"/>
      <c r="ROO93" s="17"/>
      <c r="ROP93" s="18"/>
      <c r="ROQ93" s="18"/>
      <c r="ROR93" s="19"/>
      <c r="ROS93" s="19"/>
      <c r="ROT93" s="19"/>
      <c r="ROU93" s="20"/>
      <c r="ROY93" s="11"/>
      <c r="ROZ93" s="12"/>
      <c r="RPA93" s="13"/>
      <c r="RPB93" s="14"/>
      <c r="RPC93" s="15"/>
      <c r="RPD93" s="16"/>
      <c r="RPE93" s="17"/>
      <c r="RPF93" s="17"/>
      <c r="RPG93" s="18"/>
      <c r="RPH93" s="18"/>
      <c r="RPI93" s="19"/>
      <c r="RPJ93" s="19"/>
      <c r="RPK93" s="19"/>
      <c r="RPL93" s="20"/>
      <c r="RPP93" s="11"/>
      <c r="RPQ93" s="12"/>
      <c r="RPR93" s="13"/>
      <c r="RPS93" s="14"/>
      <c r="RPT93" s="15"/>
      <c r="RPU93" s="16"/>
      <c r="RPV93" s="17"/>
      <c r="RPW93" s="17"/>
      <c r="RPX93" s="18"/>
      <c r="RPY93" s="18"/>
      <c r="RPZ93" s="19"/>
      <c r="RQA93" s="19"/>
      <c r="RQB93" s="19"/>
      <c r="RQC93" s="20"/>
      <c r="RQG93" s="11"/>
      <c r="RQH93" s="12"/>
      <c r="RQI93" s="13"/>
      <c r="RQJ93" s="14"/>
      <c r="RQK93" s="15"/>
      <c r="RQL93" s="16"/>
      <c r="RQM93" s="17"/>
      <c r="RQN93" s="17"/>
      <c r="RQO93" s="18"/>
      <c r="RQP93" s="18"/>
      <c r="RQQ93" s="19"/>
      <c r="RQR93" s="19"/>
      <c r="RQS93" s="19"/>
      <c r="RQT93" s="20"/>
      <c r="RQX93" s="11"/>
      <c r="RQY93" s="12"/>
      <c r="RQZ93" s="13"/>
      <c r="RRA93" s="14"/>
      <c r="RRB93" s="15"/>
      <c r="RRC93" s="16"/>
      <c r="RRD93" s="17"/>
      <c r="RRE93" s="17"/>
      <c r="RRF93" s="18"/>
      <c r="RRG93" s="18"/>
      <c r="RRH93" s="19"/>
      <c r="RRI93" s="19"/>
      <c r="RRJ93" s="19"/>
      <c r="RRK93" s="20"/>
      <c r="RRO93" s="11"/>
      <c r="RRP93" s="12"/>
      <c r="RRQ93" s="13"/>
      <c r="RRR93" s="14"/>
      <c r="RRS93" s="15"/>
      <c r="RRT93" s="16"/>
      <c r="RRU93" s="17"/>
      <c r="RRV93" s="17"/>
      <c r="RRW93" s="18"/>
      <c r="RRX93" s="18"/>
      <c r="RRY93" s="19"/>
      <c r="RRZ93" s="19"/>
      <c r="RSA93" s="19"/>
      <c r="RSB93" s="20"/>
      <c r="RSF93" s="11"/>
      <c r="RSG93" s="12"/>
      <c r="RSH93" s="13"/>
      <c r="RSI93" s="14"/>
      <c r="RSJ93" s="15"/>
      <c r="RSK93" s="16"/>
      <c r="RSL93" s="17"/>
      <c r="RSM93" s="17"/>
      <c r="RSN93" s="18"/>
      <c r="RSO93" s="18"/>
      <c r="RSP93" s="19"/>
      <c r="RSQ93" s="19"/>
      <c r="RSR93" s="19"/>
      <c r="RSS93" s="20"/>
      <c r="RSW93" s="11"/>
      <c r="RSX93" s="12"/>
      <c r="RSY93" s="13"/>
      <c r="RSZ93" s="14"/>
      <c r="RTA93" s="15"/>
      <c r="RTB93" s="16"/>
      <c r="RTC93" s="17"/>
      <c r="RTD93" s="17"/>
      <c r="RTE93" s="18"/>
      <c r="RTF93" s="18"/>
      <c r="RTG93" s="19"/>
      <c r="RTH93" s="19"/>
      <c r="RTI93" s="19"/>
      <c r="RTJ93" s="20"/>
      <c r="RTN93" s="11"/>
      <c r="RTO93" s="12"/>
      <c r="RTP93" s="13"/>
      <c r="RTQ93" s="14"/>
      <c r="RTR93" s="15"/>
      <c r="RTS93" s="16"/>
      <c r="RTT93" s="17"/>
      <c r="RTU93" s="17"/>
      <c r="RTV93" s="18"/>
      <c r="RTW93" s="18"/>
      <c r="RTX93" s="19"/>
      <c r="RTY93" s="19"/>
      <c r="RTZ93" s="19"/>
      <c r="RUA93" s="20"/>
      <c r="RUE93" s="11"/>
      <c r="RUF93" s="12"/>
      <c r="RUG93" s="13"/>
      <c r="RUH93" s="14"/>
      <c r="RUI93" s="15"/>
      <c r="RUJ93" s="16"/>
      <c r="RUK93" s="17"/>
      <c r="RUL93" s="17"/>
      <c r="RUM93" s="18"/>
      <c r="RUN93" s="18"/>
      <c r="RUO93" s="19"/>
      <c r="RUP93" s="19"/>
      <c r="RUQ93" s="19"/>
      <c r="RUR93" s="20"/>
      <c r="RUV93" s="11"/>
      <c r="RUW93" s="12"/>
      <c r="RUX93" s="13"/>
      <c r="RUY93" s="14"/>
      <c r="RUZ93" s="15"/>
      <c r="RVA93" s="16"/>
      <c r="RVB93" s="17"/>
      <c r="RVC93" s="17"/>
      <c r="RVD93" s="18"/>
      <c r="RVE93" s="18"/>
      <c r="RVF93" s="19"/>
      <c r="RVG93" s="19"/>
      <c r="RVH93" s="19"/>
      <c r="RVI93" s="20"/>
      <c r="RVM93" s="11"/>
      <c r="RVN93" s="12"/>
      <c r="RVO93" s="13"/>
      <c r="RVP93" s="14"/>
      <c r="RVQ93" s="15"/>
      <c r="RVR93" s="16"/>
      <c r="RVS93" s="17"/>
      <c r="RVT93" s="17"/>
      <c r="RVU93" s="18"/>
      <c r="RVV93" s="18"/>
      <c r="RVW93" s="19"/>
      <c r="RVX93" s="19"/>
      <c r="RVY93" s="19"/>
      <c r="RVZ93" s="20"/>
      <c r="RWD93" s="11"/>
      <c r="RWE93" s="12"/>
      <c r="RWF93" s="13"/>
      <c r="RWG93" s="14"/>
      <c r="RWH93" s="15"/>
      <c r="RWI93" s="16"/>
      <c r="RWJ93" s="17"/>
      <c r="RWK93" s="17"/>
      <c r="RWL93" s="18"/>
      <c r="RWM93" s="18"/>
      <c r="RWN93" s="19"/>
      <c r="RWO93" s="19"/>
      <c r="RWP93" s="19"/>
      <c r="RWQ93" s="20"/>
      <c r="RWU93" s="11"/>
      <c r="RWV93" s="12"/>
      <c r="RWW93" s="13"/>
      <c r="RWX93" s="14"/>
      <c r="RWY93" s="15"/>
      <c r="RWZ93" s="16"/>
      <c r="RXA93" s="17"/>
      <c r="RXB93" s="17"/>
      <c r="RXC93" s="18"/>
      <c r="RXD93" s="18"/>
      <c r="RXE93" s="19"/>
      <c r="RXF93" s="19"/>
      <c r="RXG93" s="19"/>
      <c r="RXH93" s="20"/>
      <c r="RXL93" s="11"/>
      <c r="RXM93" s="12"/>
      <c r="RXN93" s="13"/>
      <c r="RXO93" s="14"/>
      <c r="RXP93" s="15"/>
      <c r="RXQ93" s="16"/>
      <c r="RXR93" s="17"/>
      <c r="RXS93" s="17"/>
      <c r="RXT93" s="18"/>
      <c r="RXU93" s="18"/>
      <c r="RXV93" s="19"/>
      <c r="RXW93" s="19"/>
      <c r="RXX93" s="19"/>
      <c r="RXY93" s="20"/>
      <c r="RYC93" s="11"/>
      <c r="RYD93" s="12"/>
      <c r="RYE93" s="13"/>
      <c r="RYF93" s="14"/>
      <c r="RYG93" s="15"/>
      <c r="RYH93" s="16"/>
      <c r="RYI93" s="17"/>
      <c r="RYJ93" s="17"/>
      <c r="RYK93" s="18"/>
      <c r="RYL93" s="18"/>
      <c r="RYM93" s="19"/>
      <c r="RYN93" s="19"/>
      <c r="RYO93" s="19"/>
      <c r="RYP93" s="20"/>
      <c r="RYT93" s="11"/>
      <c r="RYU93" s="12"/>
      <c r="RYV93" s="13"/>
      <c r="RYW93" s="14"/>
      <c r="RYX93" s="15"/>
      <c r="RYY93" s="16"/>
      <c r="RYZ93" s="17"/>
      <c r="RZA93" s="17"/>
      <c r="RZB93" s="18"/>
      <c r="RZC93" s="18"/>
      <c r="RZD93" s="19"/>
      <c r="RZE93" s="19"/>
      <c r="RZF93" s="19"/>
      <c r="RZG93" s="20"/>
      <c r="RZK93" s="11"/>
      <c r="RZL93" s="12"/>
      <c r="RZM93" s="13"/>
      <c r="RZN93" s="14"/>
      <c r="RZO93" s="15"/>
      <c r="RZP93" s="16"/>
      <c r="RZQ93" s="17"/>
      <c r="RZR93" s="17"/>
      <c r="RZS93" s="18"/>
      <c r="RZT93" s="18"/>
      <c r="RZU93" s="19"/>
      <c r="RZV93" s="19"/>
      <c r="RZW93" s="19"/>
      <c r="RZX93" s="20"/>
      <c r="SAB93" s="11"/>
      <c r="SAC93" s="12"/>
      <c r="SAD93" s="13"/>
      <c r="SAE93" s="14"/>
      <c r="SAF93" s="15"/>
      <c r="SAG93" s="16"/>
      <c r="SAH93" s="17"/>
      <c r="SAI93" s="17"/>
      <c r="SAJ93" s="18"/>
      <c r="SAK93" s="18"/>
      <c r="SAL93" s="19"/>
      <c r="SAM93" s="19"/>
      <c r="SAN93" s="19"/>
      <c r="SAO93" s="20"/>
      <c r="SAS93" s="11"/>
      <c r="SAT93" s="12"/>
      <c r="SAU93" s="13"/>
      <c r="SAV93" s="14"/>
      <c r="SAW93" s="15"/>
      <c r="SAX93" s="16"/>
      <c r="SAY93" s="17"/>
      <c r="SAZ93" s="17"/>
      <c r="SBA93" s="18"/>
      <c r="SBB93" s="18"/>
      <c r="SBC93" s="19"/>
      <c r="SBD93" s="19"/>
      <c r="SBE93" s="19"/>
      <c r="SBF93" s="20"/>
      <c r="SBJ93" s="11"/>
      <c r="SBK93" s="12"/>
      <c r="SBL93" s="13"/>
      <c r="SBM93" s="14"/>
      <c r="SBN93" s="15"/>
      <c r="SBO93" s="16"/>
      <c r="SBP93" s="17"/>
      <c r="SBQ93" s="17"/>
      <c r="SBR93" s="18"/>
      <c r="SBS93" s="18"/>
      <c r="SBT93" s="19"/>
      <c r="SBU93" s="19"/>
      <c r="SBV93" s="19"/>
      <c r="SBW93" s="20"/>
      <c r="SCA93" s="11"/>
      <c r="SCB93" s="12"/>
      <c r="SCC93" s="13"/>
      <c r="SCD93" s="14"/>
      <c r="SCE93" s="15"/>
      <c r="SCF93" s="16"/>
      <c r="SCG93" s="17"/>
      <c r="SCH93" s="17"/>
      <c r="SCI93" s="18"/>
      <c r="SCJ93" s="18"/>
      <c r="SCK93" s="19"/>
      <c r="SCL93" s="19"/>
      <c r="SCM93" s="19"/>
      <c r="SCN93" s="20"/>
      <c r="SCR93" s="11"/>
      <c r="SCS93" s="12"/>
      <c r="SCT93" s="13"/>
      <c r="SCU93" s="14"/>
      <c r="SCV93" s="15"/>
      <c r="SCW93" s="16"/>
      <c r="SCX93" s="17"/>
      <c r="SCY93" s="17"/>
      <c r="SCZ93" s="18"/>
      <c r="SDA93" s="18"/>
      <c r="SDB93" s="19"/>
      <c r="SDC93" s="19"/>
      <c r="SDD93" s="19"/>
      <c r="SDE93" s="20"/>
      <c r="SDI93" s="11"/>
      <c r="SDJ93" s="12"/>
      <c r="SDK93" s="13"/>
      <c r="SDL93" s="14"/>
      <c r="SDM93" s="15"/>
      <c r="SDN93" s="16"/>
      <c r="SDO93" s="17"/>
      <c r="SDP93" s="17"/>
      <c r="SDQ93" s="18"/>
      <c r="SDR93" s="18"/>
      <c r="SDS93" s="19"/>
      <c r="SDT93" s="19"/>
      <c r="SDU93" s="19"/>
      <c r="SDV93" s="20"/>
      <c r="SDZ93" s="11"/>
      <c r="SEA93" s="12"/>
      <c r="SEB93" s="13"/>
      <c r="SEC93" s="14"/>
      <c r="SED93" s="15"/>
      <c r="SEE93" s="16"/>
      <c r="SEF93" s="17"/>
      <c r="SEG93" s="17"/>
      <c r="SEH93" s="18"/>
      <c r="SEI93" s="18"/>
      <c r="SEJ93" s="19"/>
      <c r="SEK93" s="19"/>
      <c r="SEL93" s="19"/>
      <c r="SEM93" s="20"/>
      <c r="SEQ93" s="11"/>
      <c r="SER93" s="12"/>
      <c r="SES93" s="13"/>
      <c r="SET93" s="14"/>
      <c r="SEU93" s="15"/>
      <c r="SEV93" s="16"/>
      <c r="SEW93" s="17"/>
      <c r="SEX93" s="17"/>
      <c r="SEY93" s="18"/>
      <c r="SEZ93" s="18"/>
      <c r="SFA93" s="19"/>
      <c r="SFB93" s="19"/>
      <c r="SFC93" s="19"/>
      <c r="SFD93" s="20"/>
      <c r="SFH93" s="11"/>
      <c r="SFI93" s="12"/>
      <c r="SFJ93" s="13"/>
      <c r="SFK93" s="14"/>
      <c r="SFL93" s="15"/>
      <c r="SFM93" s="16"/>
      <c r="SFN93" s="17"/>
      <c r="SFO93" s="17"/>
      <c r="SFP93" s="18"/>
      <c r="SFQ93" s="18"/>
      <c r="SFR93" s="19"/>
      <c r="SFS93" s="19"/>
      <c r="SFT93" s="19"/>
      <c r="SFU93" s="20"/>
      <c r="SFY93" s="11"/>
      <c r="SFZ93" s="12"/>
      <c r="SGA93" s="13"/>
      <c r="SGB93" s="14"/>
      <c r="SGC93" s="15"/>
      <c r="SGD93" s="16"/>
      <c r="SGE93" s="17"/>
      <c r="SGF93" s="17"/>
      <c r="SGG93" s="18"/>
      <c r="SGH93" s="18"/>
      <c r="SGI93" s="19"/>
      <c r="SGJ93" s="19"/>
      <c r="SGK93" s="19"/>
      <c r="SGL93" s="20"/>
      <c r="SGP93" s="11"/>
      <c r="SGQ93" s="12"/>
      <c r="SGR93" s="13"/>
      <c r="SGS93" s="14"/>
      <c r="SGT93" s="15"/>
      <c r="SGU93" s="16"/>
      <c r="SGV93" s="17"/>
      <c r="SGW93" s="17"/>
      <c r="SGX93" s="18"/>
      <c r="SGY93" s="18"/>
      <c r="SGZ93" s="19"/>
      <c r="SHA93" s="19"/>
      <c r="SHB93" s="19"/>
      <c r="SHC93" s="20"/>
      <c r="SHG93" s="11"/>
      <c r="SHH93" s="12"/>
      <c r="SHI93" s="13"/>
      <c r="SHJ93" s="14"/>
      <c r="SHK93" s="15"/>
      <c r="SHL93" s="16"/>
      <c r="SHM93" s="17"/>
      <c r="SHN93" s="17"/>
      <c r="SHO93" s="18"/>
      <c r="SHP93" s="18"/>
      <c r="SHQ93" s="19"/>
      <c r="SHR93" s="19"/>
      <c r="SHS93" s="19"/>
      <c r="SHT93" s="20"/>
      <c r="SHX93" s="11"/>
      <c r="SHY93" s="12"/>
      <c r="SHZ93" s="13"/>
      <c r="SIA93" s="14"/>
      <c r="SIB93" s="15"/>
      <c r="SIC93" s="16"/>
      <c r="SID93" s="17"/>
      <c r="SIE93" s="17"/>
      <c r="SIF93" s="18"/>
      <c r="SIG93" s="18"/>
      <c r="SIH93" s="19"/>
      <c r="SII93" s="19"/>
      <c r="SIJ93" s="19"/>
      <c r="SIK93" s="20"/>
      <c r="SIO93" s="11"/>
      <c r="SIP93" s="12"/>
      <c r="SIQ93" s="13"/>
      <c r="SIR93" s="14"/>
      <c r="SIS93" s="15"/>
      <c r="SIT93" s="16"/>
      <c r="SIU93" s="17"/>
      <c r="SIV93" s="17"/>
      <c r="SIW93" s="18"/>
      <c r="SIX93" s="18"/>
      <c r="SIY93" s="19"/>
      <c r="SIZ93" s="19"/>
      <c r="SJA93" s="19"/>
      <c r="SJB93" s="20"/>
      <c r="SJF93" s="11"/>
      <c r="SJG93" s="12"/>
      <c r="SJH93" s="13"/>
      <c r="SJI93" s="14"/>
      <c r="SJJ93" s="15"/>
      <c r="SJK93" s="16"/>
      <c r="SJL93" s="17"/>
      <c r="SJM93" s="17"/>
      <c r="SJN93" s="18"/>
      <c r="SJO93" s="18"/>
      <c r="SJP93" s="19"/>
      <c r="SJQ93" s="19"/>
      <c r="SJR93" s="19"/>
      <c r="SJS93" s="20"/>
      <c r="SJW93" s="11"/>
      <c r="SJX93" s="12"/>
      <c r="SJY93" s="13"/>
      <c r="SJZ93" s="14"/>
      <c r="SKA93" s="15"/>
      <c r="SKB93" s="16"/>
      <c r="SKC93" s="17"/>
      <c r="SKD93" s="17"/>
      <c r="SKE93" s="18"/>
      <c r="SKF93" s="18"/>
      <c r="SKG93" s="19"/>
      <c r="SKH93" s="19"/>
      <c r="SKI93" s="19"/>
      <c r="SKJ93" s="20"/>
      <c r="SKN93" s="11"/>
      <c r="SKO93" s="12"/>
      <c r="SKP93" s="13"/>
      <c r="SKQ93" s="14"/>
      <c r="SKR93" s="15"/>
      <c r="SKS93" s="16"/>
      <c r="SKT93" s="17"/>
      <c r="SKU93" s="17"/>
      <c r="SKV93" s="18"/>
      <c r="SKW93" s="18"/>
      <c r="SKX93" s="19"/>
      <c r="SKY93" s="19"/>
      <c r="SKZ93" s="19"/>
      <c r="SLA93" s="20"/>
      <c r="SLE93" s="11"/>
      <c r="SLF93" s="12"/>
      <c r="SLG93" s="13"/>
      <c r="SLH93" s="14"/>
      <c r="SLI93" s="15"/>
      <c r="SLJ93" s="16"/>
      <c r="SLK93" s="17"/>
      <c r="SLL93" s="17"/>
      <c r="SLM93" s="18"/>
      <c r="SLN93" s="18"/>
      <c r="SLO93" s="19"/>
      <c r="SLP93" s="19"/>
      <c r="SLQ93" s="19"/>
      <c r="SLR93" s="20"/>
      <c r="SLV93" s="11"/>
      <c r="SLW93" s="12"/>
      <c r="SLX93" s="13"/>
      <c r="SLY93" s="14"/>
      <c r="SLZ93" s="15"/>
      <c r="SMA93" s="16"/>
      <c r="SMB93" s="17"/>
      <c r="SMC93" s="17"/>
      <c r="SMD93" s="18"/>
      <c r="SME93" s="18"/>
      <c r="SMF93" s="19"/>
      <c r="SMG93" s="19"/>
      <c r="SMH93" s="19"/>
      <c r="SMI93" s="20"/>
      <c r="SMM93" s="11"/>
      <c r="SMN93" s="12"/>
      <c r="SMO93" s="13"/>
      <c r="SMP93" s="14"/>
      <c r="SMQ93" s="15"/>
      <c r="SMR93" s="16"/>
      <c r="SMS93" s="17"/>
      <c r="SMT93" s="17"/>
      <c r="SMU93" s="18"/>
      <c r="SMV93" s="18"/>
      <c r="SMW93" s="19"/>
      <c r="SMX93" s="19"/>
      <c r="SMY93" s="19"/>
      <c r="SMZ93" s="20"/>
      <c r="SND93" s="11"/>
      <c r="SNE93" s="12"/>
      <c r="SNF93" s="13"/>
      <c r="SNG93" s="14"/>
      <c r="SNH93" s="15"/>
      <c r="SNI93" s="16"/>
      <c r="SNJ93" s="17"/>
      <c r="SNK93" s="17"/>
      <c r="SNL93" s="18"/>
      <c r="SNM93" s="18"/>
      <c r="SNN93" s="19"/>
      <c r="SNO93" s="19"/>
      <c r="SNP93" s="19"/>
      <c r="SNQ93" s="20"/>
      <c r="SNU93" s="11"/>
      <c r="SNV93" s="12"/>
      <c r="SNW93" s="13"/>
      <c r="SNX93" s="14"/>
      <c r="SNY93" s="15"/>
      <c r="SNZ93" s="16"/>
      <c r="SOA93" s="17"/>
      <c r="SOB93" s="17"/>
      <c r="SOC93" s="18"/>
      <c r="SOD93" s="18"/>
      <c r="SOE93" s="19"/>
      <c r="SOF93" s="19"/>
      <c r="SOG93" s="19"/>
      <c r="SOH93" s="20"/>
      <c r="SOL93" s="11"/>
      <c r="SOM93" s="12"/>
      <c r="SON93" s="13"/>
      <c r="SOO93" s="14"/>
      <c r="SOP93" s="15"/>
      <c r="SOQ93" s="16"/>
      <c r="SOR93" s="17"/>
      <c r="SOS93" s="17"/>
      <c r="SOT93" s="18"/>
      <c r="SOU93" s="18"/>
      <c r="SOV93" s="19"/>
      <c r="SOW93" s="19"/>
      <c r="SOX93" s="19"/>
      <c r="SOY93" s="20"/>
      <c r="SPC93" s="11"/>
      <c r="SPD93" s="12"/>
      <c r="SPE93" s="13"/>
      <c r="SPF93" s="14"/>
      <c r="SPG93" s="15"/>
      <c r="SPH93" s="16"/>
      <c r="SPI93" s="17"/>
      <c r="SPJ93" s="17"/>
      <c r="SPK93" s="18"/>
      <c r="SPL93" s="18"/>
      <c r="SPM93" s="19"/>
      <c r="SPN93" s="19"/>
      <c r="SPO93" s="19"/>
      <c r="SPP93" s="20"/>
      <c r="SPT93" s="11"/>
      <c r="SPU93" s="12"/>
      <c r="SPV93" s="13"/>
      <c r="SPW93" s="14"/>
      <c r="SPX93" s="15"/>
      <c r="SPY93" s="16"/>
      <c r="SPZ93" s="17"/>
      <c r="SQA93" s="17"/>
      <c r="SQB93" s="18"/>
      <c r="SQC93" s="18"/>
      <c r="SQD93" s="19"/>
      <c r="SQE93" s="19"/>
      <c r="SQF93" s="19"/>
      <c r="SQG93" s="20"/>
      <c r="SQK93" s="11"/>
      <c r="SQL93" s="12"/>
      <c r="SQM93" s="13"/>
      <c r="SQN93" s="14"/>
      <c r="SQO93" s="15"/>
      <c r="SQP93" s="16"/>
      <c r="SQQ93" s="17"/>
      <c r="SQR93" s="17"/>
      <c r="SQS93" s="18"/>
      <c r="SQT93" s="18"/>
      <c r="SQU93" s="19"/>
      <c r="SQV93" s="19"/>
      <c r="SQW93" s="19"/>
      <c r="SQX93" s="20"/>
      <c r="SRB93" s="11"/>
      <c r="SRC93" s="12"/>
      <c r="SRD93" s="13"/>
      <c r="SRE93" s="14"/>
      <c r="SRF93" s="15"/>
      <c r="SRG93" s="16"/>
      <c r="SRH93" s="17"/>
      <c r="SRI93" s="17"/>
      <c r="SRJ93" s="18"/>
      <c r="SRK93" s="18"/>
      <c r="SRL93" s="19"/>
      <c r="SRM93" s="19"/>
      <c r="SRN93" s="19"/>
      <c r="SRO93" s="20"/>
      <c r="SRS93" s="11"/>
      <c r="SRT93" s="12"/>
      <c r="SRU93" s="13"/>
      <c r="SRV93" s="14"/>
      <c r="SRW93" s="15"/>
      <c r="SRX93" s="16"/>
      <c r="SRY93" s="17"/>
      <c r="SRZ93" s="17"/>
      <c r="SSA93" s="18"/>
      <c r="SSB93" s="18"/>
      <c r="SSC93" s="19"/>
      <c r="SSD93" s="19"/>
      <c r="SSE93" s="19"/>
      <c r="SSF93" s="20"/>
      <c r="SSJ93" s="11"/>
      <c r="SSK93" s="12"/>
      <c r="SSL93" s="13"/>
      <c r="SSM93" s="14"/>
      <c r="SSN93" s="15"/>
      <c r="SSO93" s="16"/>
      <c r="SSP93" s="17"/>
      <c r="SSQ93" s="17"/>
      <c r="SSR93" s="18"/>
      <c r="SSS93" s="18"/>
      <c r="SST93" s="19"/>
      <c r="SSU93" s="19"/>
      <c r="SSV93" s="19"/>
      <c r="SSW93" s="20"/>
      <c r="STA93" s="11"/>
      <c r="STB93" s="12"/>
      <c r="STC93" s="13"/>
      <c r="STD93" s="14"/>
      <c r="STE93" s="15"/>
      <c r="STF93" s="16"/>
      <c r="STG93" s="17"/>
      <c r="STH93" s="17"/>
      <c r="STI93" s="18"/>
      <c r="STJ93" s="18"/>
      <c r="STK93" s="19"/>
      <c r="STL93" s="19"/>
      <c r="STM93" s="19"/>
      <c r="STN93" s="20"/>
      <c r="STR93" s="11"/>
      <c r="STS93" s="12"/>
      <c r="STT93" s="13"/>
      <c r="STU93" s="14"/>
      <c r="STV93" s="15"/>
      <c r="STW93" s="16"/>
      <c r="STX93" s="17"/>
      <c r="STY93" s="17"/>
      <c r="STZ93" s="18"/>
      <c r="SUA93" s="18"/>
      <c r="SUB93" s="19"/>
      <c r="SUC93" s="19"/>
      <c r="SUD93" s="19"/>
      <c r="SUE93" s="20"/>
      <c r="SUI93" s="11"/>
      <c r="SUJ93" s="12"/>
      <c r="SUK93" s="13"/>
      <c r="SUL93" s="14"/>
      <c r="SUM93" s="15"/>
      <c r="SUN93" s="16"/>
      <c r="SUO93" s="17"/>
      <c r="SUP93" s="17"/>
      <c r="SUQ93" s="18"/>
      <c r="SUR93" s="18"/>
      <c r="SUS93" s="19"/>
      <c r="SUT93" s="19"/>
      <c r="SUU93" s="19"/>
      <c r="SUV93" s="20"/>
      <c r="SUZ93" s="11"/>
      <c r="SVA93" s="12"/>
      <c r="SVB93" s="13"/>
      <c r="SVC93" s="14"/>
      <c r="SVD93" s="15"/>
      <c r="SVE93" s="16"/>
      <c r="SVF93" s="17"/>
      <c r="SVG93" s="17"/>
      <c r="SVH93" s="18"/>
      <c r="SVI93" s="18"/>
      <c r="SVJ93" s="19"/>
      <c r="SVK93" s="19"/>
      <c r="SVL93" s="19"/>
      <c r="SVM93" s="20"/>
      <c r="SVQ93" s="11"/>
      <c r="SVR93" s="12"/>
      <c r="SVS93" s="13"/>
      <c r="SVT93" s="14"/>
      <c r="SVU93" s="15"/>
      <c r="SVV93" s="16"/>
      <c r="SVW93" s="17"/>
      <c r="SVX93" s="17"/>
      <c r="SVY93" s="18"/>
      <c r="SVZ93" s="18"/>
      <c r="SWA93" s="19"/>
      <c r="SWB93" s="19"/>
      <c r="SWC93" s="19"/>
      <c r="SWD93" s="20"/>
      <c r="SWH93" s="11"/>
      <c r="SWI93" s="12"/>
      <c r="SWJ93" s="13"/>
      <c r="SWK93" s="14"/>
      <c r="SWL93" s="15"/>
      <c r="SWM93" s="16"/>
      <c r="SWN93" s="17"/>
      <c r="SWO93" s="17"/>
      <c r="SWP93" s="18"/>
      <c r="SWQ93" s="18"/>
      <c r="SWR93" s="19"/>
      <c r="SWS93" s="19"/>
      <c r="SWT93" s="19"/>
      <c r="SWU93" s="20"/>
      <c r="SWY93" s="11"/>
      <c r="SWZ93" s="12"/>
      <c r="SXA93" s="13"/>
      <c r="SXB93" s="14"/>
      <c r="SXC93" s="15"/>
      <c r="SXD93" s="16"/>
      <c r="SXE93" s="17"/>
      <c r="SXF93" s="17"/>
      <c r="SXG93" s="18"/>
      <c r="SXH93" s="18"/>
      <c r="SXI93" s="19"/>
      <c r="SXJ93" s="19"/>
      <c r="SXK93" s="19"/>
      <c r="SXL93" s="20"/>
      <c r="SXP93" s="11"/>
      <c r="SXQ93" s="12"/>
      <c r="SXR93" s="13"/>
      <c r="SXS93" s="14"/>
      <c r="SXT93" s="15"/>
      <c r="SXU93" s="16"/>
      <c r="SXV93" s="17"/>
      <c r="SXW93" s="17"/>
      <c r="SXX93" s="18"/>
      <c r="SXY93" s="18"/>
      <c r="SXZ93" s="19"/>
      <c r="SYA93" s="19"/>
      <c r="SYB93" s="19"/>
      <c r="SYC93" s="20"/>
      <c r="SYG93" s="11"/>
      <c r="SYH93" s="12"/>
      <c r="SYI93" s="13"/>
      <c r="SYJ93" s="14"/>
      <c r="SYK93" s="15"/>
      <c r="SYL93" s="16"/>
      <c r="SYM93" s="17"/>
      <c r="SYN93" s="17"/>
      <c r="SYO93" s="18"/>
      <c r="SYP93" s="18"/>
      <c r="SYQ93" s="19"/>
      <c r="SYR93" s="19"/>
      <c r="SYS93" s="19"/>
      <c r="SYT93" s="20"/>
      <c r="SYX93" s="11"/>
      <c r="SYY93" s="12"/>
      <c r="SYZ93" s="13"/>
      <c r="SZA93" s="14"/>
      <c r="SZB93" s="15"/>
      <c r="SZC93" s="16"/>
      <c r="SZD93" s="17"/>
      <c r="SZE93" s="17"/>
      <c r="SZF93" s="18"/>
      <c r="SZG93" s="18"/>
      <c r="SZH93" s="19"/>
      <c r="SZI93" s="19"/>
      <c r="SZJ93" s="19"/>
      <c r="SZK93" s="20"/>
      <c r="SZO93" s="11"/>
      <c r="SZP93" s="12"/>
      <c r="SZQ93" s="13"/>
      <c r="SZR93" s="14"/>
      <c r="SZS93" s="15"/>
      <c r="SZT93" s="16"/>
      <c r="SZU93" s="17"/>
      <c r="SZV93" s="17"/>
      <c r="SZW93" s="18"/>
      <c r="SZX93" s="18"/>
      <c r="SZY93" s="19"/>
      <c r="SZZ93" s="19"/>
      <c r="TAA93" s="19"/>
      <c r="TAB93" s="20"/>
      <c r="TAF93" s="11"/>
      <c r="TAG93" s="12"/>
      <c r="TAH93" s="13"/>
      <c r="TAI93" s="14"/>
      <c r="TAJ93" s="15"/>
      <c r="TAK93" s="16"/>
      <c r="TAL93" s="17"/>
      <c r="TAM93" s="17"/>
      <c r="TAN93" s="18"/>
      <c r="TAO93" s="18"/>
      <c r="TAP93" s="19"/>
      <c r="TAQ93" s="19"/>
      <c r="TAR93" s="19"/>
      <c r="TAS93" s="20"/>
      <c r="TAW93" s="11"/>
      <c r="TAX93" s="12"/>
      <c r="TAY93" s="13"/>
      <c r="TAZ93" s="14"/>
      <c r="TBA93" s="15"/>
      <c r="TBB93" s="16"/>
      <c r="TBC93" s="17"/>
      <c r="TBD93" s="17"/>
      <c r="TBE93" s="18"/>
      <c r="TBF93" s="18"/>
      <c r="TBG93" s="19"/>
      <c r="TBH93" s="19"/>
      <c r="TBI93" s="19"/>
      <c r="TBJ93" s="20"/>
      <c r="TBN93" s="11"/>
      <c r="TBO93" s="12"/>
      <c r="TBP93" s="13"/>
      <c r="TBQ93" s="14"/>
      <c r="TBR93" s="15"/>
      <c r="TBS93" s="16"/>
      <c r="TBT93" s="17"/>
      <c r="TBU93" s="17"/>
      <c r="TBV93" s="18"/>
      <c r="TBW93" s="18"/>
      <c r="TBX93" s="19"/>
      <c r="TBY93" s="19"/>
      <c r="TBZ93" s="19"/>
      <c r="TCA93" s="20"/>
      <c r="TCE93" s="11"/>
      <c r="TCF93" s="12"/>
      <c r="TCG93" s="13"/>
      <c r="TCH93" s="14"/>
      <c r="TCI93" s="15"/>
      <c r="TCJ93" s="16"/>
      <c r="TCK93" s="17"/>
      <c r="TCL93" s="17"/>
      <c r="TCM93" s="18"/>
      <c r="TCN93" s="18"/>
      <c r="TCO93" s="19"/>
      <c r="TCP93" s="19"/>
      <c r="TCQ93" s="19"/>
      <c r="TCR93" s="20"/>
      <c r="TCV93" s="11"/>
      <c r="TCW93" s="12"/>
      <c r="TCX93" s="13"/>
      <c r="TCY93" s="14"/>
      <c r="TCZ93" s="15"/>
      <c r="TDA93" s="16"/>
      <c r="TDB93" s="17"/>
      <c r="TDC93" s="17"/>
      <c r="TDD93" s="18"/>
      <c r="TDE93" s="18"/>
      <c r="TDF93" s="19"/>
      <c r="TDG93" s="19"/>
      <c r="TDH93" s="19"/>
      <c r="TDI93" s="20"/>
      <c r="TDM93" s="11"/>
      <c r="TDN93" s="12"/>
      <c r="TDO93" s="13"/>
      <c r="TDP93" s="14"/>
      <c r="TDQ93" s="15"/>
      <c r="TDR93" s="16"/>
      <c r="TDS93" s="17"/>
      <c r="TDT93" s="17"/>
      <c r="TDU93" s="18"/>
      <c r="TDV93" s="18"/>
      <c r="TDW93" s="19"/>
      <c r="TDX93" s="19"/>
      <c r="TDY93" s="19"/>
      <c r="TDZ93" s="20"/>
      <c r="TED93" s="11"/>
      <c r="TEE93" s="12"/>
      <c r="TEF93" s="13"/>
      <c r="TEG93" s="14"/>
      <c r="TEH93" s="15"/>
      <c r="TEI93" s="16"/>
      <c r="TEJ93" s="17"/>
      <c r="TEK93" s="17"/>
      <c r="TEL93" s="18"/>
      <c r="TEM93" s="18"/>
      <c r="TEN93" s="19"/>
      <c r="TEO93" s="19"/>
      <c r="TEP93" s="19"/>
      <c r="TEQ93" s="20"/>
      <c r="TEU93" s="11"/>
      <c r="TEV93" s="12"/>
      <c r="TEW93" s="13"/>
      <c r="TEX93" s="14"/>
      <c r="TEY93" s="15"/>
      <c r="TEZ93" s="16"/>
      <c r="TFA93" s="17"/>
      <c r="TFB93" s="17"/>
      <c r="TFC93" s="18"/>
      <c r="TFD93" s="18"/>
      <c r="TFE93" s="19"/>
      <c r="TFF93" s="19"/>
      <c r="TFG93" s="19"/>
      <c r="TFH93" s="20"/>
      <c r="TFL93" s="11"/>
      <c r="TFM93" s="12"/>
      <c r="TFN93" s="13"/>
      <c r="TFO93" s="14"/>
      <c r="TFP93" s="15"/>
      <c r="TFQ93" s="16"/>
      <c r="TFR93" s="17"/>
      <c r="TFS93" s="17"/>
      <c r="TFT93" s="18"/>
      <c r="TFU93" s="18"/>
      <c r="TFV93" s="19"/>
      <c r="TFW93" s="19"/>
      <c r="TFX93" s="19"/>
      <c r="TFY93" s="20"/>
      <c r="TGC93" s="11"/>
      <c r="TGD93" s="12"/>
      <c r="TGE93" s="13"/>
      <c r="TGF93" s="14"/>
      <c r="TGG93" s="15"/>
      <c r="TGH93" s="16"/>
      <c r="TGI93" s="17"/>
      <c r="TGJ93" s="17"/>
      <c r="TGK93" s="18"/>
      <c r="TGL93" s="18"/>
      <c r="TGM93" s="19"/>
      <c r="TGN93" s="19"/>
      <c r="TGO93" s="19"/>
      <c r="TGP93" s="20"/>
      <c r="TGT93" s="11"/>
      <c r="TGU93" s="12"/>
      <c r="TGV93" s="13"/>
      <c r="TGW93" s="14"/>
      <c r="TGX93" s="15"/>
      <c r="TGY93" s="16"/>
      <c r="TGZ93" s="17"/>
      <c r="THA93" s="17"/>
      <c r="THB93" s="18"/>
      <c r="THC93" s="18"/>
      <c r="THD93" s="19"/>
      <c r="THE93" s="19"/>
      <c r="THF93" s="19"/>
      <c r="THG93" s="20"/>
      <c r="THK93" s="11"/>
      <c r="THL93" s="12"/>
      <c r="THM93" s="13"/>
      <c r="THN93" s="14"/>
      <c r="THO93" s="15"/>
      <c r="THP93" s="16"/>
      <c r="THQ93" s="17"/>
      <c r="THR93" s="17"/>
      <c r="THS93" s="18"/>
      <c r="THT93" s="18"/>
      <c r="THU93" s="19"/>
      <c r="THV93" s="19"/>
      <c r="THW93" s="19"/>
      <c r="THX93" s="20"/>
      <c r="TIB93" s="11"/>
      <c r="TIC93" s="12"/>
      <c r="TID93" s="13"/>
      <c r="TIE93" s="14"/>
      <c r="TIF93" s="15"/>
      <c r="TIG93" s="16"/>
      <c r="TIH93" s="17"/>
      <c r="TII93" s="17"/>
      <c r="TIJ93" s="18"/>
      <c r="TIK93" s="18"/>
      <c r="TIL93" s="19"/>
      <c r="TIM93" s="19"/>
      <c r="TIN93" s="19"/>
      <c r="TIO93" s="20"/>
      <c r="TIS93" s="11"/>
      <c r="TIT93" s="12"/>
      <c r="TIU93" s="13"/>
      <c r="TIV93" s="14"/>
      <c r="TIW93" s="15"/>
      <c r="TIX93" s="16"/>
      <c r="TIY93" s="17"/>
      <c r="TIZ93" s="17"/>
      <c r="TJA93" s="18"/>
      <c r="TJB93" s="18"/>
      <c r="TJC93" s="19"/>
      <c r="TJD93" s="19"/>
      <c r="TJE93" s="19"/>
      <c r="TJF93" s="20"/>
      <c r="TJJ93" s="11"/>
      <c r="TJK93" s="12"/>
      <c r="TJL93" s="13"/>
      <c r="TJM93" s="14"/>
      <c r="TJN93" s="15"/>
      <c r="TJO93" s="16"/>
      <c r="TJP93" s="17"/>
      <c r="TJQ93" s="17"/>
      <c r="TJR93" s="18"/>
      <c r="TJS93" s="18"/>
      <c r="TJT93" s="19"/>
      <c r="TJU93" s="19"/>
      <c r="TJV93" s="19"/>
      <c r="TJW93" s="20"/>
      <c r="TKA93" s="11"/>
      <c r="TKB93" s="12"/>
      <c r="TKC93" s="13"/>
      <c r="TKD93" s="14"/>
      <c r="TKE93" s="15"/>
      <c r="TKF93" s="16"/>
      <c r="TKG93" s="17"/>
      <c r="TKH93" s="17"/>
      <c r="TKI93" s="18"/>
      <c r="TKJ93" s="18"/>
      <c r="TKK93" s="19"/>
      <c r="TKL93" s="19"/>
      <c r="TKM93" s="19"/>
      <c r="TKN93" s="20"/>
      <c r="TKR93" s="11"/>
      <c r="TKS93" s="12"/>
      <c r="TKT93" s="13"/>
      <c r="TKU93" s="14"/>
      <c r="TKV93" s="15"/>
      <c r="TKW93" s="16"/>
      <c r="TKX93" s="17"/>
      <c r="TKY93" s="17"/>
      <c r="TKZ93" s="18"/>
      <c r="TLA93" s="18"/>
      <c r="TLB93" s="19"/>
      <c r="TLC93" s="19"/>
      <c r="TLD93" s="19"/>
      <c r="TLE93" s="20"/>
      <c r="TLI93" s="11"/>
      <c r="TLJ93" s="12"/>
      <c r="TLK93" s="13"/>
      <c r="TLL93" s="14"/>
      <c r="TLM93" s="15"/>
      <c r="TLN93" s="16"/>
      <c r="TLO93" s="17"/>
      <c r="TLP93" s="17"/>
      <c r="TLQ93" s="18"/>
      <c r="TLR93" s="18"/>
      <c r="TLS93" s="19"/>
      <c r="TLT93" s="19"/>
      <c r="TLU93" s="19"/>
      <c r="TLV93" s="20"/>
      <c r="TLZ93" s="11"/>
      <c r="TMA93" s="12"/>
      <c r="TMB93" s="13"/>
      <c r="TMC93" s="14"/>
      <c r="TMD93" s="15"/>
      <c r="TME93" s="16"/>
      <c r="TMF93" s="17"/>
      <c r="TMG93" s="17"/>
      <c r="TMH93" s="18"/>
      <c r="TMI93" s="18"/>
      <c r="TMJ93" s="19"/>
      <c r="TMK93" s="19"/>
      <c r="TML93" s="19"/>
      <c r="TMM93" s="20"/>
      <c r="TMQ93" s="11"/>
      <c r="TMR93" s="12"/>
      <c r="TMS93" s="13"/>
      <c r="TMT93" s="14"/>
      <c r="TMU93" s="15"/>
      <c r="TMV93" s="16"/>
      <c r="TMW93" s="17"/>
      <c r="TMX93" s="17"/>
      <c r="TMY93" s="18"/>
      <c r="TMZ93" s="18"/>
      <c r="TNA93" s="19"/>
      <c r="TNB93" s="19"/>
      <c r="TNC93" s="19"/>
      <c r="TND93" s="20"/>
      <c r="TNH93" s="11"/>
      <c r="TNI93" s="12"/>
      <c r="TNJ93" s="13"/>
      <c r="TNK93" s="14"/>
      <c r="TNL93" s="15"/>
      <c r="TNM93" s="16"/>
      <c r="TNN93" s="17"/>
      <c r="TNO93" s="17"/>
      <c r="TNP93" s="18"/>
      <c r="TNQ93" s="18"/>
      <c r="TNR93" s="19"/>
      <c r="TNS93" s="19"/>
      <c r="TNT93" s="19"/>
      <c r="TNU93" s="20"/>
      <c r="TNY93" s="11"/>
      <c r="TNZ93" s="12"/>
      <c r="TOA93" s="13"/>
      <c r="TOB93" s="14"/>
      <c r="TOC93" s="15"/>
      <c r="TOD93" s="16"/>
      <c r="TOE93" s="17"/>
      <c r="TOF93" s="17"/>
      <c r="TOG93" s="18"/>
      <c r="TOH93" s="18"/>
      <c r="TOI93" s="19"/>
      <c r="TOJ93" s="19"/>
      <c r="TOK93" s="19"/>
      <c r="TOL93" s="20"/>
      <c r="TOP93" s="11"/>
      <c r="TOQ93" s="12"/>
      <c r="TOR93" s="13"/>
      <c r="TOS93" s="14"/>
      <c r="TOT93" s="15"/>
      <c r="TOU93" s="16"/>
      <c r="TOV93" s="17"/>
      <c r="TOW93" s="17"/>
      <c r="TOX93" s="18"/>
      <c r="TOY93" s="18"/>
      <c r="TOZ93" s="19"/>
      <c r="TPA93" s="19"/>
      <c r="TPB93" s="19"/>
      <c r="TPC93" s="20"/>
      <c r="TPG93" s="11"/>
      <c r="TPH93" s="12"/>
      <c r="TPI93" s="13"/>
      <c r="TPJ93" s="14"/>
      <c r="TPK93" s="15"/>
      <c r="TPL93" s="16"/>
      <c r="TPM93" s="17"/>
      <c r="TPN93" s="17"/>
      <c r="TPO93" s="18"/>
      <c r="TPP93" s="18"/>
      <c r="TPQ93" s="19"/>
      <c r="TPR93" s="19"/>
      <c r="TPS93" s="19"/>
      <c r="TPT93" s="20"/>
      <c r="TPX93" s="11"/>
      <c r="TPY93" s="12"/>
      <c r="TPZ93" s="13"/>
      <c r="TQA93" s="14"/>
      <c r="TQB93" s="15"/>
      <c r="TQC93" s="16"/>
      <c r="TQD93" s="17"/>
      <c r="TQE93" s="17"/>
      <c r="TQF93" s="18"/>
      <c r="TQG93" s="18"/>
      <c r="TQH93" s="19"/>
      <c r="TQI93" s="19"/>
      <c r="TQJ93" s="19"/>
      <c r="TQK93" s="20"/>
      <c r="TQO93" s="11"/>
      <c r="TQP93" s="12"/>
      <c r="TQQ93" s="13"/>
      <c r="TQR93" s="14"/>
      <c r="TQS93" s="15"/>
      <c r="TQT93" s="16"/>
      <c r="TQU93" s="17"/>
      <c r="TQV93" s="17"/>
      <c r="TQW93" s="18"/>
      <c r="TQX93" s="18"/>
      <c r="TQY93" s="19"/>
      <c r="TQZ93" s="19"/>
      <c r="TRA93" s="19"/>
      <c r="TRB93" s="20"/>
      <c r="TRF93" s="11"/>
      <c r="TRG93" s="12"/>
      <c r="TRH93" s="13"/>
      <c r="TRI93" s="14"/>
      <c r="TRJ93" s="15"/>
      <c r="TRK93" s="16"/>
      <c r="TRL93" s="17"/>
      <c r="TRM93" s="17"/>
      <c r="TRN93" s="18"/>
      <c r="TRO93" s="18"/>
      <c r="TRP93" s="19"/>
      <c r="TRQ93" s="19"/>
      <c r="TRR93" s="19"/>
      <c r="TRS93" s="20"/>
      <c r="TRW93" s="11"/>
      <c r="TRX93" s="12"/>
      <c r="TRY93" s="13"/>
      <c r="TRZ93" s="14"/>
      <c r="TSA93" s="15"/>
      <c r="TSB93" s="16"/>
      <c r="TSC93" s="17"/>
      <c r="TSD93" s="17"/>
      <c r="TSE93" s="18"/>
      <c r="TSF93" s="18"/>
      <c r="TSG93" s="19"/>
      <c r="TSH93" s="19"/>
      <c r="TSI93" s="19"/>
      <c r="TSJ93" s="20"/>
      <c r="TSN93" s="11"/>
      <c r="TSO93" s="12"/>
      <c r="TSP93" s="13"/>
      <c r="TSQ93" s="14"/>
      <c r="TSR93" s="15"/>
      <c r="TSS93" s="16"/>
      <c r="TST93" s="17"/>
      <c r="TSU93" s="17"/>
      <c r="TSV93" s="18"/>
      <c r="TSW93" s="18"/>
      <c r="TSX93" s="19"/>
      <c r="TSY93" s="19"/>
      <c r="TSZ93" s="19"/>
      <c r="TTA93" s="20"/>
      <c r="TTE93" s="11"/>
      <c r="TTF93" s="12"/>
      <c r="TTG93" s="13"/>
      <c r="TTH93" s="14"/>
      <c r="TTI93" s="15"/>
      <c r="TTJ93" s="16"/>
      <c r="TTK93" s="17"/>
      <c r="TTL93" s="17"/>
      <c r="TTM93" s="18"/>
      <c r="TTN93" s="18"/>
      <c r="TTO93" s="19"/>
      <c r="TTP93" s="19"/>
      <c r="TTQ93" s="19"/>
      <c r="TTR93" s="20"/>
      <c r="TTV93" s="11"/>
      <c r="TTW93" s="12"/>
      <c r="TTX93" s="13"/>
      <c r="TTY93" s="14"/>
      <c r="TTZ93" s="15"/>
      <c r="TUA93" s="16"/>
      <c r="TUB93" s="17"/>
      <c r="TUC93" s="17"/>
      <c r="TUD93" s="18"/>
      <c r="TUE93" s="18"/>
      <c r="TUF93" s="19"/>
      <c r="TUG93" s="19"/>
      <c r="TUH93" s="19"/>
      <c r="TUI93" s="20"/>
      <c r="TUM93" s="11"/>
      <c r="TUN93" s="12"/>
      <c r="TUO93" s="13"/>
      <c r="TUP93" s="14"/>
      <c r="TUQ93" s="15"/>
      <c r="TUR93" s="16"/>
      <c r="TUS93" s="17"/>
      <c r="TUT93" s="17"/>
      <c r="TUU93" s="18"/>
      <c r="TUV93" s="18"/>
      <c r="TUW93" s="19"/>
      <c r="TUX93" s="19"/>
      <c r="TUY93" s="19"/>
      <c r="TUZ93" s="20"/>
      <c r="TVD93" s="11"/>
      <c r="TVE93" s="12"/>
      <c r="TVF93" s="13"/>
      <c r="TVG93" s="14"/>
      <c r="TVH93" s="15"/>
      <c r="TVI93" s="16"/>
      <c r="TVJ93" s="17"/>
      <c r="TVK93" s="17"/>
      <c r="TVL93" s="18"/>
      <c r="TVM93" s="18"/>
      <c r="TVN93" s="19"/>
      <c r="TVO93" s="19"/>
      <c r="TVP93" s="19"/>
      <c r="TVQ93" s="20"/>
      <c r="TVU93" s="11"/>
      <c r="TVV93" s="12"/>
      <c r="TVW93" s="13"/>
      <c r="TVX93" s="14"/>
      <c r="TVY93" s="15"/>
      <c r="TVZ93" s="16"/>
      <c r="TWA93" s="17"/>
      <c r="TWB93" s="17"/>
      <c r="TWC93" s="18"/>
      <c r="TWD93" s="18"/>
      <c r="TWE93" s="19"/>
      <c r="TWF93" s="19"/>
      <c r="TWG93" s="19"/>
      <c r="TWH93" s="20"/>
      <c r="TWL93" s="11"/>
      <c r="TWM93" s="12"/>
      <c r="TWN93" s="13"/>
      <c r="TWO93" s="14"/>
      <c r="TWP93" s="15"/>
      <c r="TWQ93" s="16"/>
      <c r="TWR93" s="17"/>
      <c r="TWS93" s="17"/>
      <c r="TWT93" s="18"/>
      <c r="TWU93" s="18"/>
      <c r="TWV93" s="19"/>
      <c r="TWW93" s="19"/>
      <c r="TWX93" s="19"/>
      <c r="TWY93" s="20"/>
      <c r="TXC93" s="11"/>
      <c r="TXD93" s="12"/>
      <c r="TXE93" s="13"/>
      <c r="TXF93" s="14"/>
      <c r="TXG93" s="15"/>
      <c r="TXH93" s="16"/>
      <c r="TXI93" s="17"/>
      <c r="TXJ93" s="17"/>
      <c r="TXK93" s="18"/>
      <c r="TXL93" s="18"/>
      <c r="TXM93" s="19"/>
      <c r="TXN93" s="19"/>
      <c r="TXO93" s="19"/>
      <c r="TXP93" s="20"/>
      <c r="TXT93" s="11"/>
      <c r="TXU93" s="12"/>
      <c r="TXV93" s="13"/>
      <c r="TXW93" s="14"/>
      <c r="TXX93" s="15"/>
      <c r="TXY93" s="16"/>
      <c r="TXZ93" s="17"/>
      <c r="TYA93" s="17"/>
      <c r="TYB93" s="18"/>
      <c r="TYC93" s="18"/>
      <c r="TYD93" s="19"/>
      <c r="TYE93" s="19"/>
      <c r="TYF93" s="19"/>
      <c r="TYG93" s="20"/>
      <c r="TYK93" s="11"/>
      <c r="TYL93" s="12"/>
      <c r="TYM93" s="13"/>
      <c r="TYN93" s="14"/>
      <c r="TYO93" s="15"/>
      <c r="TYP93" s="16"/>
      <c r="TYQ93" s="17"/>
      <c r="TYR93" s="17"/>
      <c r="TYS93" s="18"/>
      <c r="TYT93" s="18"/>
      <c r="TYU93" s="19"/>
      <c r="TYV93" s="19"/>
      <c r="TYW93" s="19"/>
      <c r="TYX93" s="20"/>
      <c r="TZB93" s="11"/>
      <c r="TZC93" s="12"/>
      <c r="TZD93" s="13"/>
      <c r="TZE93" s="14"/>
      <c r="TZF93" s="15"/>
      <c r="TZG93" s="16"/>
      <c r="TZH93" s="17"/>
      <c r="TZI93" s="17"/>
      <c r="TZJ93" s="18"/>
      <c r="TZK93" s="18"/>
      <c r="TZL93" s="19"/>
      <c r="TZM93" s="19"/>
      <c r="TZN93" s="19"/>
      <c r="TZO93" s="20"/>
      <c r="TZS93" s="11"/>
      <c r="TZT93" s="12"/>
      <c r="TZU93" s="13"/>
      <c r="TZV93" s="14"/>
      <c r="TZW93" s="15"/>
      <c r="TZX93" s="16"/>
      <c r="TZY93" s="17"/>
      <c r="TZZ93" s="17"/>
      <c r="UAA93" s="18"/>
      <c r="UAB93" s="18"/>
      <c r="UAC93" s="19"/>
      <c r="UAD93" s="19"/>
      <c r="UAE93" s="19"/>
      <c r="UAF93" s="20"/>
      <c r="UAJ93" s="11"/>
      <c r="UAK93" s="12"/>
      <c r="UAL93" s="13"/>
      <c r="UAM93" s="14"/>
      <c r="UAN93" s="15"/>
      <c r="UAO93" s="16"/>
      <c r="UAP93" s="17"/>
      <c r="UAQ93" s="17"/>
      <c r="UAR93" s="18"/>
      <c r="UAS93" s="18"/>
      <c r="UAT93" s="19"/>
      <c r="UAU93" s="19"/>
      <c r="UAV93" s="19"/>
      <c r="UAW93" s="20"/>
      <c r="UBA93" s="11"/>
      <c r="UBB93" s="12"/>
      <c r="UBC93" s="13"/>
      <c r="UBD93" s="14"/>
      <c r="UBE93" s="15"/>
      <c r="UBF93" s="16"/>
      <c r="UBG93" s="17"/>
      <c r="UBH93" s="17"/>
      <c r="UBI93" s="18"/>
      <c r="UBJ93" s="18"/>
      <c r="UBK93" s="19"/>
      <c r="UBL93" s="19"/>
      <c r="UBM93" s="19"/>
      <c r="UBN93" s="20"/>
      <c r="UBR93" s="11"/>
      <c r="UBS93" s="12"/>
      <c r="UBT93" s="13"/>
      <c r="UBU93" s="14"/>
      <c r="UBV93" s="15"/>
      <c r="UBW93" s="16"/>
      <c r="UBX93" s="17"/>
      <c r="UBY93" s="17"/>
      <c r="UBZ93" s="18"/>
      <c r="UCA93" s="18"/>
      <c r="UCB93" s="19"/>
      <c r="UCC93" s="19"/>
      <c r="UCD93" s="19"/>
      <c r="UCE93" s="20"/>
      <c r="UCI93" s="11"/>
      <c r="UCJ93" s="12"/>
      <c r="UCK93" s="13"/>
      <c r="UCL93" s="14"/>
      <c r="UCM93" s="15"/>
      <c r="UCN93" s="16"/>
      <c r="UCO93" s="17"/>
      <c r="UCP93" s="17"/>
      <c r="UCQ93" s="18"/>
      <c r="UCR93" s="18"/>
      <c r="UCS93" s="19"/>
      <c r="UCT93" s="19"/>
      <c r="UCU93" s="19"/>
      <c r="UCV93" s="20"/>
      <c r="UCZ93" s="11"/>
      <c r="UDA93" s="12"/>
      <c r="UDB93" s="13"/>
      <c r="UDC93" s="14"/>
      <c r="UDD93" s="15"/>
      <c r="UDE93" s="16"/>
      <c r="UDF93" s="17"/>
      <c r="UDG93" s="17"/>
      <c r="UDH93" s="18"/>
      <c r="UDI93" s="18"/>
      <c r="UDJ93" s="19"/>
      <c r="UDK93" s="19"/>
      <c r="UDL93" s="19"/>
      <c r="UDM93" s="20"/>
      <c r="UDQ93" s="11"/>
      <c r="UDR93" s="12"/>
      <c r="UDS93" s="13"/>
      <c r="UDT93" s="14"/>
      <c r="UDU93" s="15"/>
      <c r="UDV93" s="16"/>
      <c r="UDW93" s="17"/>
      <c r="UDX93" s="17"/>
      <c r="UDY93" s="18"/>
      <c r="UDZ93" s="18"/>
      <c r="UEA93" s="19"/>
      <c r="UEB93" s="19"/>
      <c r="UEC93" s="19"/>
      <c r="UED93" s="20"/>
      <c r="UEH93" s="11"/>
      <c r="UEI93" s="12"/>
      <c r="UEJ93" s="13"/>
      <c r="UEK93" s="14"/>
      <c r="UEL93" s="15"/>
      <c r="UEM93" s="16"/>
      <c r="UEN93" s="17"/>
      <c r="UEO93" s="17"/>
      <c r="UEP93" s="18"/>
      <c r="UEQ93" s="18"/>
      <c r="UER93" s="19"/>
      <c r="UES93" s="19"/>
      <c r="UET93" s="19"/>
      <c r="UEU93" s="20"/>
      <c r="UEY93" s="11"/>
      <c r="UEZ93" s="12"/>
      <c r="UFA93" s="13"/>
      <c r="UFB93" s="14"/>
      <c r="UFC93" s="15"/>
      <c r="UFD93" s="16"/>
      <c r="UFE93" s="17"/>
      <c r="UFF93" s="17"/>
      <c r="UFG93" s="18"/>
      <c r="UFH93" s="18"/>
      <c r="UFI93" s="19"/>
      <c r="UFJ93" s="19"/>
      <c r="UFK93" s="19"/>
      <c r="UFL93" s="20"/>
      <c r="UFP93" s="11"/>
      <c r="UFQ93" s="12"/>
      <c r="UFR93" s="13"/>
      <c r="UFS93" s="14"/>
      <c r="UFT93" s="15"/>
      <c r="UFU93" s="16"/>
      <c r="UFV93" s="17"/>
      <c r="UFW93" s="17"/>
      <c r="UFX93" s="18"/>
      <c r="UFY93" s="18"/>
      <c r="UFZ93" s="19"/>
      <c r="UGA93" s="19"/>
      <c r="UGB93" s="19"/>
      <c r="UGC93" s="20"/>
      <c r="UGG93" s="11"/>
      <c r="UGH93" s="12"/>
      <c r="UGI93" s="13"/>
      <c r="UGJ93" s="14"/>
      <c r="UGK93" s="15"/>
      <c r="UGL93" s="16"/>
      <c r="UGM93" s="17"/>
      <c r="UGN93" s="17"/>
      <c r="UGO93" s="18"/>
      <c r="UGP93" s="18"/>
      <c r="UGQ93" s="19"/>
      <c r="UGR93" s="19"/>
      <c r="UGS93" s="19"/>
      <c r="UGT93" s="20"/>
      <c r="UGX93" s="11"/>
      <c r="UGY93" s="12"/>
      <c r="UGZ93" s="13"/>
      <c r="UHA93" s="14"/>
      <c r="UHB93" s="15"/>
      <c r="UHC93" s="16"/>
      <c r="UHD93" s="17"/>
      <c r="UHE93" s="17"/>
      <c r="UHF93" s="18"/>
      <c r="UHG93" s="18"/>
      <c r="UHH93" s="19"/>
      <c r="UHI93" s="19"/>
      <c r="UHJ93" s="19"/>
      <c r="UHK93" s="20"/>
      <c r="UHO93" s="11"/>
      <c r="UHP93" s="12"/>
      <c r="UHQ93" s="13"/>
      <c r="UHR93" s="14"/>
      <c r="UHS93" s="15"/>
      <c r="UHT93" s="16"/>
      <c r="UHU93" s="17"/>
      <c r="UHV93" s="17"/>
      <c r="UHW93" s="18"/>
      <c r="UHX93" s="18"/>
      <c r="UHY93" s="19"/>
      <c r="UHZ93" s="19"/>
      <c r="UIA93" s="19"/>
      <c r="UIB93" s="20"/>
      <c r="UIF93" s="11"/>
      <c r="UIG93" s="12"/>
      <c r="UIH93" s="13"/>
      <c r="UII93" s="14"/>
      <c r="UIJ93" s="15"/>
      <c r="UIK93" s="16"/>
      <c r="UIL93" s="17"/>
      <c r="UIM93" s="17"/>
      <c r="UIN93" s="18"/>
      <c r="UIO93" s="18"/>
      <c r="UIP93" s="19"/>
      <c r="UIQ93" s="19"/>
      <c r="UIR93" s="19"/>
      <c r="UIS93" s="20"/>
      <c r="UIW93" s="11"/>
      <c r="UIX93" s="12"/>
      <c r="UIY93" s="13"/>
      <c r="UIZ93" s="14"/>
      <c r="UJA93" s="15"/>
      <c r="UJB93" s="16"/>
      <c r="UJC93" s="17"/>
      <c r="UJD93" s="17"/>
      <c r="UJE93" s="18"/>
      <c r="UJF93" s="18"/>
      <c r="UJG93" s="19"/>
      <c r="UJH93" s="19"/>
      <c r="UJI93" s="19"/>
      <c r="UJJ93" s="20"/>
      <c r="UJN93" s="11"/>
      <c r="UJO93" s="12"/>
      <c r="UJP93" s="13"/>
      <c r="UJQ93" s="14"/>
      <c r="UJR93" s="15"/>
      <c r="UJS93" s="16"/>
      <c r="UJT93" s="17"/>
      <c r="UJU93" s="17"/>
      <c r="UJV93" s="18"/>
      <c r="UJW93" s="18"/>
      <c r="UJX93" s="19"/>
      <c r="UJY93" s="19"/>
      <c r="UJZ93" s="19"/>
      <c r="UKA93" s="20"/>
      <c r="UKE93" s="11"/>
      <c r="UKF93" s="12"/>
      <c r="UKG93" s="13"/>
      <c r="UKH93" s="14"/>
      <c r="UKI93" s="15"/>
      <c r="UKJ93" s="16"/>
      <c r="UKK93" s="17"/>
      <c r="UKL93" s="17"/>
      <c r="UKM93" s="18"/>
      <c r="UKN93" s="18"/>
      <c r="UKO93" s="19"/>
      <c r="UKP93" s="19"/>
      <c r="UKQ93" s="19"/>
      <c r="UKR93" s="20"/>
      <c r="UKV93" s="11"/>
      <c r="UKW93" s="12"/>
      <c r="UKX93" s="13"/>
      <c r="UKY93" s="14"/>
      <c r="UKZ93" s="15"/>
      <c r="ULA93" s="16"/>
      <c r="ULB93" s="17"/>
      <c r="ULC93" s="17"/>
      <c r="ULD93" s="18"/>
      <c r="ULE93" s="18"/>
      <c r="ULF93" s="19"/>
      <c r="ULG93" s="19"/>
      <c r="ULH93" s="19"/>
      <c r="ULI93" s="20"/>
      <c r="ULM93" s="11"/>
      <c r="ULN93" s="12"/>
      <c r="ULO93" s="13"/>
      <c r="ULP93" s="14"/>
      <c r="ULQ93" s="15"/>
      <c r="ULR93" s="16"/>
      <c r="ULS93" s="17"/>
      <c r="ULT93" s="17"/>
      <c r="ULU93" s="18"/>
      <c r="ULV93" s="18"/>
      <c r="ULW93" s="19"/>
      <c r="ULX93" s="19"/>
      <c r="ULY93" s="19"/>
      <c r="ULZ93" s="20"/>
      <c r="UMD93" s="11"/>
      <c r="UME93" s="12"/>
      <c r="UMF93" s="13"/>
      <c r="UMG93" s="14"/>
      <c r="UMH93" s="15"/>
      <c r="UMI93" s="16"/>
      <c r="UMJ93" s="17"/>
      <c r="UMK93" s="17"/>
      <c r="UML93" s="18"/>
      <c r="UMM93" s="18"/>
      <c r="UMN93" s="19"/>
      <c r="UMO93" s="19"/>
      <c r="UMP93" s="19"/>
      <c r="UMQ93" s="20"/>
      <c r="UMU93" s="11"/>
      <c r="UMV93" s="12"/>
      <c r="UMW93" s="13"/>
      <c r="UMX93" s="14"/>
      <c r="UMY93" s="15"/>
      <c r="UMZ93" s="16"/>
      <c r="UNA93" s="17"/>
      <c r="UNB93" s="17"/>
      <c r="UNC93" s="18"/>
      <c r="UND93" s="18"/>
      <c r="UNE93" s="19"/>
      <c r="UNF93" s="19"/>
      <c r="UNG93" s="19"/>
      <c r="UNH93" s="20"/>
      <c r="UNL93" s="11"/>
      <c r="UNM93" s="12"/>
      <c r="UNN93" s="13"/>
      <c r="UNO93" s="14"/>
      <c r="UNP93" s="15"/>
      <c r="UNQ93" s="16"/>
      <c r="UNR93" s="17"/>
      <c r="UNS93" s="17"/>
      <c r="UNT93" s="18"/>
      <c r="UNU93" s="18"/>
      <c r="UNV93" s="19"/>
      <c r="UNW93" s="19"/>
      <c r="UNX93" s="19"/>
      <c r="UNY93" s="20"/>
      <c r="UOC93" s="11"/>
      <c r="UOD93" s="12"/>
      <c r="UOE93" s="13"/>
      <c r="UOF93" s="14"/>
      <c r="UOG93" s="15"/>
      <c r="UOH93" s="16"/>
      <c r="UOI93" s="17"/>
      <c r="UOJ93" s="17"/>
      <c r="UOK93" s="18"/>
      <c r="UOL93" s="18"/>
      <c r="UOM93" s="19"/>
      <c r="UON93" s="19"/>
      <c r="UOO93" s="19"/>
      <c r="UOP93" s="20"/>
      <c r="UOT93" s="11"/>
      <c r="UOU93" s="12"/>
      <c r="UOV93" s="13"/>
      <c r="UOW93" s="14"/>
      <c r="UOX93" s="15"/>
      <c r="UOY93" s="16"/>
      <c r="UOZ93" s="17"/>
      <c r="UPA93" s="17"/>
      <c r="UPB93" s="18"/>
      <c r="UPC93" s="18"/>
      <c r="UPD93" s="19"/>
      <c r="UPE93" s="19"/>
      <c r="UPF93" s="19"/>
      <c r="UPG93" s="20"/>
      <c r="UPK93" s="11"/>
      <c r="UPL93" s="12"/>
      <c r="UPM93" s="13"/>
      <c r="UPN93" s="14"/>
      <c r="UPO93" s="15"/>
      <c r="UPP93" s="16"/>
      <c r="UPQ93" s="17"/>
      <c r="UPR93" s="17"/>
      <c r="UPS93" s="18"/>
      <c r="UPT93" s="18"/>
      <c r="UPU93" s="19"/>
      <c r="UPV93" s="19"/>
      <c r="UPW93" s="19"/>
      <c r="UPX93" s="20"/>
      <c r="UQB93" s="11"/>
      <c r="UQC93" s="12"/>
      <c r="UQD93" s="13"/>
      <c r="UQE93" s="14"/>
      <c r="UQF93" s="15"/>
      <c r="UQG93" s="16"/>
      <c r="UQH93" s="17"/>
      <c r="UQI93" s="17"/>
      <c r="UQJ93" s="18"/>
      <c r="UQK93" s="18"/>
      <c r="UQL93" s="19"/>
      <c r="UQM93" s="19"/>
      <c r="UQN93" s="19"/>
      <c r="UQO93" s="20"/>
      <c r="UQS93" s="11"/>
      <c r="UQT93" s="12"/>
      <c r="UQU93" s="13"/>
      <c r="UQV93" s="14"/>
      <c r="UQW93" s="15"/>
      <c r="UQX93" s="16"/>
      <c r="UQY93" s="17"/>
      <c r="UQZ93" s="17"/>
      <c r="URA93" s="18"/>
      <c r="URB93" s="18"/>
      <c r="URC93" s="19"/>
      <c r="URD93" s="19"/>
      <c r="URE93" s="19"/>
      <c r="URF93" s="20"/>
      <c r="URJ93" s="11"/>
      <c r="URK93" s="12"/>
      <c r="URL93" s="13"/>
      <c r="URM93" s="14"/>
      <c r="URN93" s="15"/>
      <c r="URO93" s="16"/>
      <c r="URP93" s="17"/>
      <c r="URQ93" s="17"/>
      <c r="URR93" s="18"/>
      <c r="URS93" s="18"/>
      <c r="URT93" s="19"/>
      <c r="URU93" s="19"/>
      <c r="URV93" s="19"/>
      <c r="URW93" s="20"/>
      <c r="USA93" s="11"/>
      <c r="USB93" s="12"/>
      <c r="USC93" s="13"/>
      <c r="USD93" s="14"/>
      <c r="USE93" s="15"/>
      <c r="USF93" s="16"/>
      <c r="USG93" s="17"/>
      <c r="USH93" s="17"/>
      <c r="USI93" s="18"/>
      <c r="USJ93" s="18"/>
      <c r="USK93" s="19"/>
      <c r="USL93" s="19"/>
      <c r="USM93" s="19"/>
      <c r="USN93" s="20"/>
      <c r="USR93" s="11"/>
      <c r="USS93" s="12"/>
      <c r="UST93" s="13"/>
      <c r="USU93" s="14"/>
      <c r="USV93" s="15"/>
      <c r="USW93" s="16"/>
      <c r="USX93" s="17"/>
      <c r="USY93" s="17"/>
      <c r="USZ93" s="18"/>
      <c r="UTA93" s="18"/>
      <c r="UTB93" s="19"/>
      <c r="UTC93" s="19"/>
      <c r="UTD93" s="19"/>
      <c r="UTE93" s="20"/>
      <c r="UTI93" s="11"/>
      <c r="UTJ93" s="12"/>
      <c r="UTK93" s="13"/>
      <c r="UTL93" s="14"/>
      <c r="UTM93" s="15"/>
      <c r="UTN93" s="16"/>
      <c r="UTO93" s="17"/>
      <c r="UTP93" s="17"/>
      <c r="UTQ93" s="18"/>
      <c r="UTR93" s="18"/>
      <c r="UTS93" s="19"/>
      <c r="UTT93" s="19"/>
      <c r="UTU93" s="19"/>
      <c r="UTV93" s="20"/>
      <c r="UTZ93" s="11"/>
      <c r="UUA93" s="12"/>
      <c r="UUB93" s="13"/>
      <c r="UUC93" s="14"/>
      <c r="UUD93" s="15"/>
      <c r="UUE93" s="16"/>
      <c r="UUF93" s="17"/>
      <c r="UUG93" s="17"/>
      <c r="UUH93" s="18"/>
      <c r="UUI93" s="18"/>
      <c r="UUJ93" s="19"/>
      <c r="UUK93" s="19"/>
      <c r="UUL93" s="19"/>
      <c r="UUM93" s="20"/>
      <c r="UUQ93" s="11"/>
      <c r="UUR93" s="12"/>
      <c r="UUS93" s="13"/>
      <c r="UUT93" s="14"/>
      <c r="UUU93" s="15"/>
      <c r="UUV93" s="16"/>
      <c r="UUW93" s="17"/>
      <c r="UUX93" s="17"/>
      <c r="UUY93" s="18"/>
      <c r="UUZ93" s="18"/>
      <c r="UVA93" s="19"/>
      <c r="UVB93" s="19"/>
      <c r="UVC93" s="19"/>
      <c r="UVD93" s="20"/>
      <c r="UVH93" s="11"/>
      <c r="UVI93" s="12"/>
      <c r="UVJ93" s="13"/>
      <c r="UVK93" s="14"/>
      <c r="UVL93" s="15"/>
      <c r="UVM93" s="16"/>
      <c r="UVN93" s="17"/>
      <c r="UVO93" s="17"/>
      <c r="UVP93" s="18"/>
      <c r="UVQ93" s="18"/>
      <c r="UVR93" s="19"/>
      <c r="UVS93" s="19"/>
      <c r="UVT93" s="19"/>
      <c r="UVU93" s="20"/>
      <c r="UVY93" s="11"/>
      <c r="UVZ93" s="12"/>
      <c r="UWA93" s="13"/>
      <c r="UWB93" s="14"/>
      <c r="UWC93" s="15"/>
      <c r="UWD93" s="16"/>
      <c r="UWE93" s="17"/>
      <c r="UWF93" s="17"/>
      <c r="UWG93" s="18"/>
      <c r="UWH93" s="18"/>
      <c r="UWI93" s="19"/>
      <c r="UWJ93" s="19"/>
      <c r="UWK93" s="19"/>
      <c r="UWL93" s="20"/>
      <c r="UWP93" s="11"/>
      <c r="UWQ93" s="12"/>
      <c r="UWR93" s="13"/>
      <c r="UWS93" s="14"/>
      <c r="UWT93" s="15"/>
      <c r="UWU93" s="16"/>
      <c r="UWV93" s="17"/>
      <c r="UWW93" s="17"/>
      <c r="UWX93" s="18"/>
      <c r="UWY93" s="18"/>
      <c r="UWZ93" s="19"/>
      <c r="UXA93" s="19"/>
      <c r="UXB93" s="19"/>
      <c r="UXC93" s="20"/>
      <c r="UXG93" s="11"/>
      <c r="UXH93" s="12"/>
      <c r="UXI93" s="13"/>
      <c r="UXJ93" s="14"/>
      <c r="UXK93" s="15"/>
      <c r="UXL93" s="16"/>
      <c r="UXM93" s="17"/>
      <c r="UXN93" s="17"/>
      <c r="UXO93" s="18"/>
      <c r="UXP93" s="18"/>
      <c r="UXQ93" s="19"/>
      <c r="UXR93" s="19"/>
      <c r="UXS93" s="19"/>
      <c r="UXT93" s="20"/>
      <c r="UXX93" s="11"/>
      <c r="UXY93" s="12"/>
      <c r="UXZ93" s="13"/>
      <c r="UYA93" s="14"/>
      <c r="UYB93" s="15"/>
      <c r="UYC93" s="16"/>
      <c r="UYD93" s="17"/>
      <c r="UYE93" s="17"/>
      <c r="UYF93" s="18"/>
      <c r="UYG93" s="18"/>
      <c r="UYH93" s="19"/>
      <c r="UYI93" s="19"/>
      <c r="UYJ93" s="19"/>
      <c r="UYK93" s="20"/>
      <c r="UYO93" s="11"/>
      <c r="UYP93" s="12"/>
      <c r="UYQ93" s="13"/>
      <c r="UYR93" s="14"/>
      <c r="UYS93" s="15"/>
      <c r="UYT93" s="16"/>
      <c r="UYU93" s="17"/>
      <c r="UYV93" s="17"/>
      <c r="UYW93" s="18"/>
      <c r="UYX93" s="18"/>
      <c r="UYY93" s="19"/>
      <c r="UYZ93" s="19"/>
      <c r="UZA93" s="19"/>
      <c r="UZB93" s="20"/>
      <c r="UZF93" s="11"/>
      <c r="UZG93" s="12"/>
      <c r="UZH93" s="13"/>
      <c r="UZI93" s="14"/>
      <c r="UZJ93" s="15"/>
      <c r="UZK93" s="16"/>
      <c r="UZL93" s="17"/>
      <c r="UZM93" s="17"/>
      <c r="UZN93" s="18"/>
      <c r="UZO93" s="18"/>
      <c r="UZP93" s="19"/>
      <c r="UZQ93" s="19"/>
      <c r="UZR93" s="19"/>
      <c r="UZS93" s="20"/>
      <c r="UZW93" s="11"/>
      <c r="UZX93" s="12"/>
      <c r="UZY93" s="13"/>
      <c r="UZZ93" s="14"/>
      <c r="VAA93" s="15"/>
      <c r="VAB93" s="16"/>
      <c r="VAC93" s="17"/>
      <c r="VAD93" s="17"/>
      <c r="VAE93" s="18"/>
      <c r="VAF93" s="18"/>
      <c r="VAG93" s="19"/>
      <c r="VAH93" s="19"/>
      <c r="VAI93" s="19"/>
      <c r="VAJ93" s="20"/>
      <c r="VAN93" s="11"/>
      <c r="VAO93" s="12"/>
      <c r="VAP93" s="13"/>
      <c r="VAQ93" s="14"/>
      <c r="VAR93" s="15"/>
      <c r="VAS93" s="16"/>
      <c r="VAT93" s="17"/>
      <c r="VAU93" s="17"/>
      <c r="VAV93" s="18"/>
      <c r="VAW93" s="18"/>
      <c r="VAX93" s="19"/>
      <c r="VAY93" s="19"/>
      <c r="VAZ93" s="19"/>
      <c r="VBA93" s="20"/>
      <c r="VBE93" s="11"/>
      <c r="VBF93" s="12"/>
      <c r="VBG93" s="13"/>
      <c r="VBH93" s="14"/>
      <c r="VBI93" s="15"/>
      <c r="VBJ93" s="16"/>
      <c r="VBK93" s="17"/>
      <c r="VBL93" s="17"/>
      <c r="VBM93" s="18"/>
      <c r="VBN93" s="18"/>
      <c r="VBO93" s="19"/>
      <c r="VBP93" s="19"/>
      <c r="VBQ93" s="19"/>
      <c r="VBR93" s="20"/>
      <c r="VBV93" s="11"/>
      <c r="VBW93" s="12"/>
      <c r="VBX93" s="13"/>
      <c r="VBY93" s="14"/>
      <c r="VBZ93" s="15"/>
      <c r="VCA93" s="16"/>
      <c r="VCB93" s="17"/>
      <c r="VCC93" s="17"/>
      <c r="VCD93" s="18"/>
      <c r="VCE93" s="18"/>
      <c r="VCF93" s="19"/>
      <c r="VCG93" s="19"/>
      <c r="VCH93" s="19"/>
      <c r="VCI93" s="20"/>
      <c r="VCM93" s="11"/>
      <c r="VCN93" s="12"/>
      <c r="VCO93" s="13"/>
      <c r="VCP93" s="14"/>
      <c r="VCQ93" s="15"/>
      <c r="VCR93" s="16"/>
      <c r="VCS93" s="17"/>
      <c r="VCT93" s="17"/>
      <c r="VCU93" s="18"/>
      <c r="VCV93" s="18"/>
      <c r="VCW93" s="19"/>
      <c r="VCX93" s="19"/>
      <c r="VCY93" s="19"/>
      <c r="VCZ93" s="20"/>
      <c r="VDD93" s="11"/>
      <c r="VDE93" s="12"/>
      <c r="VDF93" s="13"/>
      <c r="VDG93" s="14"/>
      <c r="VDH93" s="15"/>
      <c r="VDI93" s="16"/>
      <c r="VDJ93" s="17"/>
      <c r="VDK93" s="17"/>
      <c r="VDL93" s="18"/>
      <c r="VDM93" s="18"/>
      <c r="VDN93" s="19"/>
      <c r="VDO93" s="19"/>
      <c r="VDP93" s="19"/>
      <c r="VDQ93" s="20"/>
      <c r="VDU93" s="11"/>
      <c r="VDV93" s="12"/>
      <c r="VDW93" s="13"/>
      <c r="VDX93" s="14"/>
      <c r="VDY93" s="15"/>
      <c r="VDZ93" s="16"/>
      <c r="VEA93" s="17"/>
      <c r="VEB93" s="17"/>
      <c r="VEC93" s="18"/>
      <c r="VED93" s="18"/>
      <c r="VEE93" s="19"/>
      <c r="VEF93" s="19"/>
      <c r="VEG93" s="19"/>
      <c r="VEH93" s="20"/>
      <c r="VEL93" s="11"/>
      <c r="VEM93" s="12"/>
      <c r="VEN93" s="13"/>
      <c r="VEO93" s="14"/>
      <c r="VEP93" s="15"/>
      <c r="VEQ93" s="16"/>
      <c r="VER93" s="17"/>
      <c r="VES93" s="17"/>
      <c r="VET93" s="18"/>
      <c r="VEU93" s="18"/>
      <c r="VEV93" s="19"/>
      <c r="VEW93" s="19"/>
      <c r="VEX93" s="19"/>
      <c r="VEY93" s="20"/>
      <c r="VFC93" s="11"/>
      <c r="VFD93" s="12"/>
      <c r="VFE93" s="13"/>
      <c r="VFF93" s="14"/>
      <c r="VFG93" s="15"/>
      <c r="VFH93" s="16"/>
      <c r="VFI93" s="17"/>
      <c r="VFJ93" s="17"/>
      <c r="VFK93" s="18"/>
      <c r="VFL93" s="18"/>
      <c r="VFM93" s="19"/>
      <c r="VFN93" s="19"/>
      <c r="VFO93" s="19"/>
      <c r="VFP93" s="20"/>
      <c r="VFT93" s="11"/>
      <c r="VFU93" s="12"/>
      <c r="VFV93" s="13"/>
      <c r="VFW93" s="14"/>
      <c r="VFX93" s="15"/>
      <c r="VFY93" s="16"/>
      <c r="VFZ93" s="17"/>
      <c r="VGA93" s="17"/>
      <c r="VGB93" s="18"/>
      <c r="VGC93" s="18"/>
      <c r="VGD93" s="19"/>
      <c r="VGE93" s="19"/>
      <c r="VGF93" s="19"/>
      <c r="VGG93" s="20"/>
      <c r="VGK93" s="11"/>
      <c r="VGL93" s="12"/>
      <c r="VGM93" s="13"/>
      <c r="VGN93" s="14"/>
      <c r="VGO93" s="15"/>
      <c r="VGP93" s="16"/>
      <c r="VGQ93" s="17"/>
      <c r="VGR93" s="17"/>
      <c r="VGS93" s="18"/>
      <c r="VGT93" s="18"/>
      <c r="VGU93" s="19"/>
      <c r="VGV93" s="19"/>
      <c r="VGW93" s="19"/>
      <c r="VGX93" s="20"/>
      <c r="VHB93" s="11"/>
      <c r="VHC93" s="12"/>
      <c r="VHD93" s="13"/>
      <c r="VHE93" s="14"/>
      <c r="VHF93" s="15"/>
      <c r="VHG93" s="16"/>
      <c r="VHH93" s="17"/>
      <c r="VHI93" s="17"/>
      <c r="VHJ93" s="18"/>
      <c r="VHK93" s="18"/>
      <c r="VHL93" s="19"/>
      <c r="VHM93" s="19"/>
      <c r="VHN93" s="19"/>
      <c r="VHO93" s="20"/>
      <c r="VHS93" s="11"/>
      <c r="VHT93" s="12"/>
      <c r="VHU93" s="13"/>
      <c r="VHV93" s="14"/>
      <c r="VHW93" s="15"/>
      <c r="VHX93" s="16"/>
      <c r="VHY93" s="17"/>
      <c r="VHZ93" s="17"/>
      <c r="VIA93" s="18"/>
      <c r="VIB93" s="18"/>
      <c r="VIC93" s="19"/>
      <c r="VID93" s="19"/>
      <c r="VIE93" s="19"/>
      <c r="VIF93" s="20"/>
      <c r="VIJ93" s="11"/>
      <c r="VIK93" s="12"/>
      <c r="VIL93" s="13"/>
      <c r="VIM93" s="14"/>
      <c r="VIN93" s="15"/>
      <c r="VIO93" s="16"/>
      <c r="VIP93" s="17"/>
      <c r="VIQ93" s="17"/>
      <c r="VIR93" s="18"/>
      <c r="VIS93" s="18"/>
      <c r="VIT93" s="19"/>
      <c r="VIU93" s="19"/>
      <c r="VIV93" s="19"/>
      <c r="VIW93" s="20"/>
      <c r="VJA93" s="11"/>
      <c r="VJB93" s="12"/>
      <c r="VJC93" s="13"/>
      <c r="VJD93" s="14"/>
      <c r="VJE93" s="15"/>
      <c r="VJF93" s="16"/>
      <c r="VJG93" s="17"/>
      <c r="VJH93" s="17"/>
      <c r="VJI93" s="18"/>
      <c r="VJJ93" s="18"/>
      <c r="VJK93" s="19"/>
      <c r="VJL93" s="19"/>
      <c r="VJM93" s="19"/>
      <c r="VJN93" s="20"/>
      <c r="VJR93" s="11"/>
      <c r="VJS93" s="12"/>
      <c r="VJT93" s="13"/>
      <c r="VJU93" s="14"/>
      <c r="VJV93" s="15"/>
      <c r="VJW93" s="16"/>
      <c r="VJX93" s="17"/>
      <c r="VJY93" s="17"/>
      <c r="VJZ93" s="18"/>
      <c r="VKA93" s="18"/>
      <c r="VKB93" s="19"/>
      <c r="VKC93" s="19"/>
      <c r="VKD93" s="19"/>
      <c r="VKE93" s="20"/>
      <c r="VKI93" s="11"/>
      <c r="VKJ93" s="12"/>
      <c r="VKK93" s="13"/>
      <c r="VKL93" s="14"/>
      <c r="VKM93" s="15"/>
      <c r="VKN93" s="16"/>
      <c r="VKO93" s="17"/>
      <c r="VKP93" s="17"/>
      <c r="VKQ93" s="18"/>
      <c r="VKR93" s="18"/>
      <c r="VKS93" s="19"/>
      <c r="VKT93" s="19"/>
      <c r="VKU93" s="19"/>
      <c r="VKV93" s="20"/>
      <c r="VKZ93" s="11"/>
      <c r="VLA93" s="12"/>
      <c r="VLB93" s="13"/>
      <c r="VLC93" s="14"/>
      <c r="VLD93" s="15"/>
      <c r="VLE93" s="16"/>
      <c r="VLF93" s="17"/>
      <c r="VLG93" s="17"/>
      <c r="VLH93" s="18"/>
      <c r="VLI93" s="18"/>
      <c r="VLJ93" s="19"/>
      <c r="VLK93" s="19"/>
      <c r="VLL93" s="19"/>
      <c r="VLM93" s="20"/>
      <c r="VLQ93" s="11"/>
      <c r="VLR93" s="12"/>
      <c r="VLS93" s="13"/>
      <c r="VLT93" s="14"/>
      <c r="VLU93" s="15"/>
      <c r="VLV93" s="16"/>
      <c r="VLW93" s="17"/>
      <c r="VLX93" s="17"/>
      <c r="VLY93" s="18"/>
      <c r="VLZ93" s="18"/>
      <c r="VMA93" s="19"/>
      <c r="VMB93" s="19"/>
      <c r="VMC93" s="19"/>
      <c r="VMD93" s="20"/>
      <c r="VMH93" s="11"/>
      <c r="VMI93" s="12"/>
      <c r="VMJ93" s="13"/>
      <c r="VMK93" s="14"/>
      <c r="VML93" s="15"/>
      <c r="VMM93" s="16"/>
      <c r="VMN93" s="17"/>
      <c r="VMO93" s="17"/>
      <c r="VMP93" s="18"/>
      <c r="VMQ93" s="18"/>
      <c r="VMR93" s="19"/>
      <c r="VMS93" s="19"/>
      <c r="VMT93" s="19"/>
      <c r="VMU93" s="20"/>
      <c r="VMY93" s="11"/>
      <c r="VMZ93" s="12"/>
      <c r="VNA93" s="13"/>
      <c r="VNB93" s="14"/>
      <c r="VNC93" s="15"/>
      <c r="VND93" s="16"/>
      <c r="VNE93" s="17"/>
      <c r="VNF93" s="17"/>
      <c r="VNG93" s="18"/>
      <c r="VNH93" s="18"/>
      <c r="VNI93" s="19"/>
      <c r="VNJ93" s="19"/>
      <c r="VNK93" s="19"/>
      <c r="VNL93" s="20"/>
      <c r="VNP93" s="11"/>
      <c r="VNQ93" s="12"/>
      <c r="VNR93" s="13"/>
      <c r="VNS93" s="14"/>
      <c r="VNT93" s="15"/>
      <c r="VNU93" s="16"/>
      <c r="VNV93" s="17"/>
      <c r="VNW93" s="17"/>
      <c r="VNX93" s="18"/>
      <c r="VNY93" s="18"/>
      <c r="VNZ93" s="19"/>
      <c r="VOA93" s="19"/>
      <c r="VOB93" s="19"/>
      <c r="VOC93" s="20"/>
      <c r="VOG93" s="11"/>
      <c r="VOH93" s="12"/>
      <c r="VOI93" s="13"/>
      <c r="VOJ93" s="14"/>
      <c r="VOK93" s="15"/>
      <c r="VOL93" s="16"/>
      <c r="VOM93" s="17"/>
      <c r="VON93" s="17"/>
      <c r="VOO93" s="18"/>
      <c r="VOP93" s="18"/>
      <c r="VOQ93" s="19"/>
      <c r="VOR93" s="19"/>
      <c r="VOS93" s="19"/>
      <c r="VOT93" s="20"/>
      <c r="VOX93" s="11"/>
      <c r="VOY93" s="12"/>
      <c r="VOZ93" s="13"/>
      <c r="VPA93" s="14"/>
      <c r="VPB93" s="15"/>
      <c r="VPC93" s="16"/>
      <c r="VPD93" s="17"/>
      <c r="VPE93" s="17"/>
      <c r="VPF93" s="18"/>
      <c r="VPG93" s="18"/>
      <c r="VPH93" s="19"/>
      <c r="VPI93" s="19"/>
      <c r="VPJ93" s="19"/>
      <c r="VPK93" s="20"/>
      <c r="VPO93" s="11"/>
      <c r="VPP93" s="12"/>
      <c r="VPQ93" s="13"/>
      <c r="VPR93" s="14"/>
      <c r="VPS93" s="15"/>
      <c r="VPT93" s="16"/>
      <c r="VPU93" s="17"/>
      <c r="VPV93" s="17"/>
      <c r="VPW93" s="18"/>
      <c r="VPX93" s="18"/>
      <c r="VPY93" s="19"/>
      <c r="VPZ93" s="19"/>
      <c r="VQA93" s="19"/>
      <c r="VQB93" s="20"/>
      <c r="VQF93" s="11"/>
      <c r="VQG93" s="12"/>
      <c r="VQH93" s="13"/>
      <c r="VQI93" s="14"/>
      <c r="VQJ93" s="15"/>
      <c r="VQK93" s="16"/>
      <c r="VQL93" s="17"/>
      <c r="VQM93" s="17"/>
      <c r="VQN93" s="18"/>
      <c r="VQO93" s="18"/>
      <c r="VQP93" s="19"/>
      <c r="VQQ93" s="19"/>
      <c r="VQR93" s="19"/>
      <c r="VQS93" s="20"/>
      <c r="VQW93" s="11"/>
      <c r="VQX93" s="12"/>
      <c r="VQY93" s="13"/>
      <c r="VQZ93" s="14"/>
      <c r="VRA93" s="15"/>
      <c r="VRB93" s="16"/>
      <c r="VRC93" s="17"/>
      <c r="VRD93" s="17"/>
      <c r="VRE93" s="18"/>
      <c r="VRF93" s="18"/>
      <c r="VRG93" s="19"/>
      <c r="VRH93" s="19"/>
      <c r="VRI93" s="19"/>
      <c r="VRJ93" s="20"/>
      <c r="VRN93" s="11"/>
      <c r="VRO93" s="12"/>
      <c r="VRP93" s="13"/>
      <c r="VRQ93" s="14"/>
      <c r="VRR93" s="15"/>
      <c r="VRS93" s="16"/>
      <c r="VRT93" s="17"/>
      <c r="VRU93" s="17"/>
      <c r="VRV93" s="18"/>
      <c r="VRW93" s="18"/>
      <c r="VRX93" s="19"/>
      <c r="VRY93" s="19"/>
      <c r="VRZ93" s="19"/>
      <c r="VSA93" s="20"/>
      <c r="VSE93" s="11"/>
      <c r="VSF93" s="12"/>
      <c r="VSG93" s="13"/>
      <c r="VSH93" s="14"/>
      <c r="VSI93" s="15"/>
      <c r="VSJ93" s="16"/>
      <c r="VSK93" s="17"/>
      <c r="VSL93" s="17"/>
      <c r="VSM93" s="18"/>
      <c r="VSN93" s="18"/>
      <c r="VSO93" s="19"/>
      <c r="VSP93" s="19"/>
      <c r="VSQ93" s="19"/>
      <c r="VSR93" s="20"/>
      <c r="VSV93" s="11"/>
      <c r="VSW93" s="12"/>
      <c r="VSX93" s="13"/>
      <c r="VSY93" s="14"/>
      <c r="VSZ93" s="15"/>
      <c r="VTA93" s="16"/>
      <c r="VTB93" s="17"/>
      <c r="VTC93" s="17"/>
      <c r="VTD93" s="18"/>
      <c r="VTE93" s="18"/>
      <c r="VTF93" s="19"/>
      <c r="VTG93" s="19"/>
      <c r="VTH93" s="19"/>
      <c r="VTI93" s="20"/>
      <c r="VTM93" s="11"/>
      <c r="VTN93" s="12"/>
      <c r="VTO93" s="13"/>
      <c r="VTP93" s="14"/>
      <c r="VTQ93" s="15"/>
      <c r="VTR93" s="16"/>
      <c r="VTS93" s="17"/>
      <c r="VTT93" s="17"/>
      <c r="VTU93" s="18"/>
      <c r="VTV93" s="18"/>
      <c r="VTW93" s="19"/>
      <c r="VTX93" s="19"/>
      <c r="VTY93" s="19"/>
      <c r="VTZ93" s="20"/>
      <c r="VUD93" s="11"/>
      <c r="VUE93" s="12"/>
      <c r="VUF93" s="13"/>
      <c r="VUG93" s="14"/>
      <c r="VUH93" s="15"/>
      <c r="VUI93" s="16"/>
      <c r="VUJ93" s="17"/>
      <c r="VUK93" s="17"/>
      <c r="VUL93" s="18"/>
      <c r="VUM93" s="18"/>
      <c r="VUN93" s="19"/>
      <c r="VUO93" s="19"/>
      <c r="VUP93" s="19"/>
      <c r="VUQ93" s="20"/>
      <c r="VUU93" s="11"/>
      <c r="VUV93" s="12"/>
      <c r="VUW93" s="13"/>
      <c r="VUX93" s="14"/>
      <c r="VUY93" s="15"/>
      <c r="VUZ93" s="16"/>
      <c r="VVA93" s="17"/>
      <c r="VVB93" s="17"/>
      <c r="VVC93" s="18"/>
      <c r="VVD93" s="18"/>
      <c r="VVE93" s="19"/>
      <c r="VVF93" s="19"/>
      <c r="VVG93" s="19"/>
      <c r="VVH93" s="20"/>
      <c r="VVL93" s="11"/>
      <c r="VVM93" s="12"/>
      <c r="VVN93" s="13"/>
      <c r="VVO93" s="14"/>
      <c r="VVP93" s="15"/>
      <c r="VVQ93" s="16"/>
      <c r="VVR93" s="17"/>
      <c r="VVS93" s="17"/>
      <c r="VVT93" s="18"/>
      <c r="VVU93" s="18"/>
      <c r="VVV93" s="19"/>
      <c r="VVW93" s="19"/>
      <c r="VVX93" s="19"/>
      <c r="VVY93" s="20"/>
      <c r="VWC93" s="11"/>
      <c r="VWD93" s="12"/>
      <c r="VWE93" s="13"/>
      <c r="VWF93" s="14"/>
      <c r="VWG93" s="15"/>
      <c r="VWH93" s="16"/>
      <c r="VWI93" s="17"/>
      <c r="VWJ93" s="17"/>
      <c r="VWK93" s="18"/>
      <c r="VWL93" s="18"/>
      <c r="VWM93" s="19"/>
      <c r="VWN93" s="19"/>
      <c r="VWO93" s="19"/>
      <c r="VWP93" s="20"/>
      <c r="VWT93" s="11"/>
      <c r="VWU93" s="12"/>
      <c r="VWV93" s="13"/>
      <c r="VWW93" s="14"/>
      <c r="VWX93" s="15"/>
      <c r="VWY93" s="16"/>
      <c r="VWZ93" s="17"/>
      <c r="VXA93" s="17"/>
      <c r="VXB93" s="18"/>
      <c r="VXC93" s="18"/>
      <c r="VXD93" s="19"/>
      <c r="VXE93" s="19"/>
      <c r="VXF93" s="19"/>
      <c r="VXG93" s="20"/>
      <c r="VXK93" s="11"/>
      <c r="VXL93" s="12"/>
      <c r="VXM93" s="13"/>
      <c r="VXN93" s="14"/>
      <c r="VXO93" s="15"/>
      <c r="VXP93" s="16"/>
      <c r="VXQ93" s="17"/>
      <c r="VXR93" s="17"/>
      <c r="VXS93" s="18"/>
      <c r="VXT93" s="18"/>
      <c r="VXU93" s="19"/>
      <c r="VXV93" s="19"/>
      <c r="VXW93" s="19"/>
      <c r="VXX93" s="20"/>
      <c r="VYB93" s="11"/>
      <c r="VYC93" s="12"/>
      <c r="VYD93" s="13"/>
      <c r="VYE93" s="14"/>
      <c r="VYF93" s="15"/>
      <c r="VYG93" s="16"/>
      <c r="VYH93" s="17"/>
      <c r="VYI93" s="17"/>
      <c r="VYJ93" s="18"/>
      <c r="VYK93" s="18"/>
      <c r="VYL93" s="19"/>
      <c r="VYM93" s="19"/>
      <c r="VYN93" s="19"/>
      <c r="VYO93" s="20"/>
      <c r="VYS93" s="11"/>
      <c r="VYT93" s="12"/>
      <c r="VYU93" s="13"/>
      <c r="VYV93" s="14"/>
      <c r="VYW93" s="15"/>
      <c r="VYX93" s="16"/>
      <c r="VYY93" s="17"/>
      <c r="VYZ93" s="17"/>
      <c r="VZA93" s="18"/>
      <c r="VZB93" s="18"/>
      <c r="VZC93" s="19"/>
      <c r="VZD93" s="19"/>
      <c r="VZE93" s="19"/>
      <c r="VZF93" s="20"/>
      <c r="VZJ93" s="11"/>
      <c r="VZK93" s="12"/>
      <c r="VZL93" s="13"/>
      <c r="VZM93" s="14"/>
      <c r="VZN93" s="15"/>
      <c r="VZO93" s="16"/>
      <c r="VZP93" s="17"/>
      <c r="VZQ93" s="17"/>
      <c r="VZR93" s="18"/>
      <c r="VZS93" s="18"/>
      <c r="VZT93" s="19"/>
      <c r="VZU93" s="19"/>
      <c r="VZV93" s="19"/>
      <c r="VZW93" s="20"/>
      <c r="WAA93" s="11"/>
      <c r="WAB93" s="12"/>
      <c r="WAC93" s="13"/>
      <c r="WAD93" s="14"/>
      <c r="WAE93" s="15"/>
      <c r="WAF93" s="16"/>
      <c r="WAG93" s="17"/>
      <c r="WAH93" s="17"/>
      <c r="WAI93" s="18"/>
      <c r="WAJ93" s="18"/>
      <c r="WAK93" s="19"/>
      <c r="WAL93" s="19"/>
      <c r="WAM93" s="19"/>
      <c r="WAN93" s="20"/>
      <c r="WAR93" s="11"/>
      <c r="WAS93" s="12"/>
      <c r="WAT93" s="13"/>
      <c r="WAU93" s="14"/>
      <c r="WAV93" s="15"/>
      <c r="WAW93" s="16"/>
      <c r="WAX93" s="17"/>
      <c r="WAY93" s="17"/>
      <c r="WAZ93" s="18"/>
      <c r="WBA93" s="18"/>
      <c r="WBB93" s="19"/>
      <c r="WBC93" s="19"/>
      <c r="WBD93" s="19"/>
      <c r="WBE93" s="20"/>
      <c r="WBI93" s="11"/>
      <c r="WBJ93" s="12"/>
      <c r="WBK93" s="13"/>
      <c r="WBL93" s="14"/>
      <c r="WBM93" s="15"/>
      <c r="WBN93" s="16"/>
      <c r="WBO93" s="17"/>
      <c r="WBP93" s="17"/>
      <c r="WBQ93" s="18"/>
      <c r="WBR93" s="18"/>
      <c r="WBS93" s="19"/>
      <c r="WBT93" s="19"/>
      <c r="WBU93" s="19"/>
      <c r="WBV93" s="20"/>
      <c r="WBZ93" s="11"/>
      <c r="WCA93" s="12"/>
      <c r="WCB93" s="13"/>
      <c r="WCC93" s="14"/>
      <c r="WCD93" s="15"/>
      <c r="WCE93" s="16"/>
      <c r="WCF93" s="17"/>
      <c r="WCG93" s="17"/>
      <c r="WCH93" s="18"/>
      <c r="WCI93" s="18"/>
      <c r="WCJ93" s="19"/>
      <c r="WCK93" s="19"/>
      <c r="WCL93" s="19"/>
      <c r="WCM93" s="20"/>
      <c r="WCQ93" s="11"/>
      <c r="WCR93" s="12"/>
      <c r="WCS93" s="13"/>
      <c r="WCT93" s="14"/>
      <c r="WCU93" s="15"/>
      <c r="WCV93" s="16"/>
      <c r="WCW93" s="17"/>
      <c r="WCX93" s="17"/>
      <c r="WCY93" s="18"/>
      <c r="WCZ93" s="18"/>
      <c r="WDA93" s="19"/>
      <c r="WDB93" s="19"/>
      <c r="WDC93" s="19"/>
      <c r="WDD93" s="20"/>
      <c r="WDH93" s="11"/>
      <c r="WDI93" s="12"/>
      <c r="WDJ93" s="13"/>
      <c r="WDK93" s="14"/>
      <c r="WDL93" s="15"/>
      <c r="WDM93" s="16"/>
      <c r="WDN93" s="17"/>
      <c r="WDO93" s="17"/>
      <c r="WDP93" s="18"/>
      <c r="WDQ93" s="18"/>
      <c r="WDR93" s="19"/>
      <c r="WDS93" s="19"/>
      <c r="WDT93" s="19"/>
      <c r="WDU93" s="20"/>
      <c r="WDY93" s="11"/>
      <c r="WDZ93" s="12"/>
      <c r="WEA93" s="13"/>
      <c r="WEB93" s="14"/>
      <c r="WEC93" s="15"/>
      <c r="WED93" s="16"/>
      <c r="WEE93" s="17"/>
      <c r="WEF93" s="17"/>
      <c r="WEG93" s="18"/>
      <c r="WEH93" s="18"/>
      <c r="WEI93" s="19"/>
      <c r="WEJ93" s="19"/>
      <c r="WEK93" s="19"/>
      <c r="WEL93" s="20"/>
      <c r="WEP93" s="11"/>
      <c r="WEQ93" s="12"/>
      <c r="WER93" s="13"/>
      <c r="WES93" s="14"/>
      <c r="WET93" s="15"/>
      <c r="WEU93" s="16"/>
      <c r="WEV93" s="17"/>
      <c r="WEW93" s="17"/>
      <c r="WEX93" s="18"/>
      <c r="WEY93" s="18"/>
      <c r="WEZ93" s="19"/>
      <c r="WFA93" s="19"/>
      <c r="WFB93" s="19"/>
      <c r="WFC93" s="20"/>
      <c r="WFG93" s="11"/>
      <c r="WFH93" s="12"/>
      <c r="WFI93" s="13"/>
      <c r="WFJ93" s="14"/>
      <c r="WFK93" s="15"/>
      <c r="WFL93" s="16"/>
      <c r="WFM93" s="17"/>
      <c r="WFN93" s="17"/>
      <c r="WFO93" s="18"/>
      <c r="WFP93" s="18"/>
      <c r="WFQ93" s="19"/>
      <c r="WFR93" s="19"/>
      <c r="WFS93" s="19"/>
      <c r="WFT93" s="20"/>
      <c r="WFX93" s="11"/>
      <c r="WFY93" s="12"/>
      <c r="WFZ93" s="13"/>
      <c r="WGA93" s="14"/>
      <c r="WGB93" s="15"/>
      <c r="WGC93" s="16"/>
      <c r="WGD93" s="17"/>
      <c r="WGE93" s="17"/>
      <c r="WGF93" s="18"/>
      <c r="WGG93" s="18"/>
      <c r="WGH93" s="19"/>
      <c r="WGI93" s="19"/>
      <c r="WGJ93" s="19"/>
      <c r="WGK93" s="20"/>
      <c r="WGO93" s="11"/>
      <c r="WGP93" s="12"/>
      <c r="WGQ93" s="13"/>
      <c r="WGR93" s="14"/>
      <c r="WGS93" s="15"/>
      <c r="WGT93" s="16"/>
      <c r="WGU93" s="17"/>
      <c r="WGV93" s="17"/>
      <c r="WGW93" s="18"/>
      <c r="WGX93" s="18"/>
      <c r="WGY93" s="19"/>
      <c r="WGZ93" s="19"/>
      <c r="WHA93" s="19"/>
      <c r="WHB93" s="20"/>
      <c r="WHF93" s="11"/>
      <c r="WHG93" s="12"/>
      <c r="WHH93" s="13"/>
      <c r="WHI93" s="14"/>
      <c r="WHJ93" s="15"/>
      <c r="WHK93" s="16"/>
      <c r="WHL93" s="17"/>
      <c r="WHM93" s="17"/>
      <c r="WHN93" s="18"/>
      <c r="WHO93" s="18"/>
      <c r="WHP93" s="19"/>
      <c r="WHQ93" s="19"/>
      <c r="WHR93" s="19"/>
      <c r="WHS93" s="20"/>
      <c r="WHW93" s="11"/>
      <c r="WHX93" s="12"/>
      <c r="WHY93" s="13"/>
      <c r="WHZ93" s="14"/>
      <c r="WIA93" s="15"/>
      <c r="WIB93" s="16"/>
      <c r="WIC93" s="17"/>
      <c r="WID93" s="17"/>
      <c r="WIE93" s="18"/>
      <c r="WIF93" s="18"/>
      <c r="WIG93" s="19"/>
      <c r="WIH93" s="19"/>
      <c r="WII93" s="19"/>
      <c r="WIJ93" s="20"/>
      <c r="WIN93" s="11"/>
      <c r="WIO93" s="12"/>
      <c r="WIP93" s="13"/>
      <c r="WIQ93" s="14"/>
      <c r="WIR93" s="15"/>
      <c r="WIS93" s="16"/>
      <c r="WIT93" s="17"/>
      <c r="WIU93" s="17"/>
      <c r="WIV93" s="18"/>
      <c r="WIW93" s="18"/>
      <c r="WIX93" s="19"/>
      <c r="WIY93" s="19"/>
      <c r="WIZ93" s="19"/>
      <c r="WJA93" s="20"/>
      <c r="WJE93" s="11"/>
      <c r="WJF93" s="12"/>
      <c r="WJG93" s="13"/>
      <c r="WJH93" s="14"/>
      <c r="WJI93" s="15"/>
      <c r="WJJ93" s="16"/>
      <c r="WJK93" s="17"/>
      <c r="WJL93" s="17"/>
      <c r="WJM93" s="18"/>
      <c r="WJN93" s="18"/>
      <c r="WJO93" s="19"/>
      <c r="WJP93" s="19"/>
      <c r="WJQ93" s="19"/>
      <c r="WJR93" s="20"/>
      <c r="WJV93" s="11"/>
      <c r="WJW93" s="12"/>
      <c r="WJX93" s="13"/>
      <c r="WJY93" s="14"/>
      <c r="WJZ93" s="15"/>
      <c r="WKA93" s="16"/>
      <c r="WKB93" s="17"/>
      <c r="WKC93" s="17"/>
      <c r="WKD93" s="18"/>
      <c r="WKE93" s="18"/>
      <c r="WKF93" s="19"/>
      <c r="WKG93" s="19"/>
      <c r="WKH93" s="19"/>
      <c r="WKI93" s="20"/>
      <c r="WKM93" s="11"/>
      <c r="WKN93" s="12"/>
      <c r="WKO93" s="13"/>
      <c r="WKP93" s="14"/>
      <c r="WKQ93" s="15"/>
      <c r="WKR93" s="16"/>
      <c r="WKS93" s="17"/>
      <c r="WKT93" s="17"/>
      <c r="WKU93" s="18"/>
      <c r="WKV93" s="18"/>
      <c r="WKW93" s="19"/>
      <c r="WKX93" s="19"/>
      <c r="WKY93" s="19"/>
      <c r="WKZ93" s="20"/>
      <c r="WLD93" s="11"/>
      <c r="WLE93" s="12"/>
      <c r="WLF93" s="13"/>
      <c r="WLG93" s="14"/>
      <c r="WLH93" s="15"/>
      <c r="WLI93" s="16"/>
      <c r="WLJ93" s="17"/>
      <c r="WLK93" s="17"/>
      <c r="WLL93" s="18"/>
      <c r="WLM93" s="18"/>
      <c r="WLN93" s="19"/>
      <c r="WLO93" s="19"/>
      <c r="WLP93" s="19"/>
      <c r="WLQ93" s="20"/>
      <c r="WLU93" s="11"/>
      <c r="WLV93" s="12"/>
      <c r="WLW93" s="13"/>
      <c r="WLX93" s="14"/>
      <c r="WLY93" s="15"/>
      <c r="WLZ93" s="16"/>
      <c r="WMA93" s="17"/>
      <c r="WMB93" s="17"/>
      <c r="WMC93" s="18"/>
      <c r="WMD93" s="18"/>
      <c r="WME93" s="19"/>
      <c r="WMF93" s="19"/>
      <c r="WMG93" s="19"/>
      <c r="WMH93" s="20"/>
      <c r="WML93" s="11"/>
      <c r="WMM93" s="12"/>
      <c r="WMN93" s="13"/>
      <c r="WMO93" s="14"/>
      <c r="WMP93" s="15"/>
      <c r="WMQ93" s="16"/>
      <c r="WMR93" s="17"/>
      <c r="WMS93" s="17"/>
      <c r="WMT93" s="18"/>
      <c r="WMU93" s="18"/>
      <c r="WMV93" s="19"/>
      <c r="WMW93" s="19"/>
      <c r="WMX93" s="19"/>
      <c r="WMY93" s="20"/>
      <c r="WNC93" s="11"/>
      <c r="WND93" s="12"/>
      <c r="WNE93" s="13"/>
      <c r="WNF93" s="14"/>
      <c r="WNG93" s="15"/>
      <c r="WNH93" s="16"/>
      <c r="WNI93" s="17"/>
      <c r="WNJ93" s="17"/>
      <c r="WNK93" s="18"/>
      <c r="WNL93" s="18"/>
      <c r="WNM93" s="19"/>
      <c r="WNN93" s="19"/>
      <c r="WNO93" s="19"/>
      <c r="WNP93" s="20"/>
      <c r="WNT93" s="11"/>
      <c r="WNU93" s="12"/>
      <c r="WNV93" s="13"/>
      <c r="WNW93" s="14"/>
      <c r="WNX93" s="15"/>
      <c r="WNY93" s="16"/>
      <c r="WNZ93" s="17"/>
      <c r="WOA93" s="17"/>
      <c r="WOB93" s="18"/>
      <c r="WOC93" s="18"/>
      <c r="WOD93" s="19"/>
      <c r="WOE93" s="19"/>
      <c r="WOF93" s="19"/>
      <c r="WOG93" s="20"/>
      <c r="WOK93" s="11"/>
      <c r="WOL93" s="12"/>
      <c r="WOM93" s="13"/>
      <c r="WON93" s="14"/>
      <c r="WOO93" s="15"/>
      <c r="WOP93" s="16"/>
      <c r="WOQ93" s="17"/>
      <c r="WOR93" s="17"/>
      <c r="WOS93" s="18"/>
      <c r="WOT93" s="18"/>
      <c r="WOU93" s="19"/>
      <c r="WOV93" s="19"/>
      <c r="WOW93" s="19"/>
      <c r="WOX93" s="20"/>
      <c r="WPB93" s="11"/>
      <c r="WPC93" s="12"/>
      <c r="WPD93" s="13"/>
      <c r="WPE93" s="14"/>
      <c r="WPF93" s="15"/>
      <c r="WPG93" s="16"/>
      <c r="WPH93" s="17"/>
      <c r="WPI93" s="17"/>
      <c r="WPJ93" s="18"/>
      <c r="WPK93" s="18"/>
      <c r="WPL93" s="19"/>
      <c r="WPM93" s="19"/>
      <c r="WPN93" s="19"/>
      <c r="WPO93" s="20"/>
      <c r="WPS93" s="11"/>
      <c r="WPT93" s="12"/>
      <c r="WPU93" s="13"/>
      <c r="WPV93" s="14"/>
      <c r="WPW93" s="15"/>
      <c r="WPX93" s="16"/>
      <c r="WPY93" s="17"/>
      <c r="WPZ93" s="17"/>
      <c r="WQA93" s="18"/>
      <c r="WQB93" s="18"/>
      <c r="WQC93" s="19"/>
      <c r="WQD93" s="19"/>
      <c r="WQE93" s="19"/>
      <c r="WQF93" s="20"/>
      <c r="WQJ93" s="11"/>
      <c r="WQK93" s="12"/>
      <c r="WQL93" s="13"/>
      <c r="WQM93" s="14"/>
      <c r="WQN93" s="15"/>
      <c r="WQO93" s="16"/>
      <c r="WQP93" s="17"/>
      <c r="WQQ93" s="17"/>
      <c r="WQR93" s="18"/>
      <c r="WQS93" s="18"/>
      <c r="WQT93" s="19"/>
      <c r="WQU93" s="19"/>
      <c r="WQV93" s="19"/>
      <c r="WQW93" s="20"/>
      <c r="WRA93" s="11"/>
      <c r="WRB93" s="12"/>
      <c r="WRC93" s="13"/>
      <c r="WRD93" s="14"/>
      <c r="WRE93" s="15"/>
      <c r="WRF93" s="16"/>
      <c r="WRG93" s="17"/>
      <c r="WRH93" s="17"/>
      <c r="WRI93" s="18"/>
      <c r="WRJ93" s="18"/>
      <c r="WRK93" s="19"/>
      <c r="WRL93" s="19"/>
      <c r="WRM93" s="19"/>
      <c r="WRN93" s="20"/>
      <c r="WRR93" s="11"/>
      <c r="WRS93" s="12"/>
      <c r="WRT93" s="13"/>
      <c r="WRU93" s="14"/>
      <c r="WRV93" s="15"/>
      <c r="WRW93" s="16"/>
      <c r="WRX93" s="17"/>
      <c r="WRY93" s="17"/>
      <c r="WRZ93" s="18"/>
      <c r="WSA93" s="18"/>
      <c r="WSB93" s="19"/>
      <c r="WSC93" s="19"/>
      <c r="WSD93" s="19"/>
      <c r="WSE93" s="20"/>
      <c r="WSI93" s="11"/>
      <c r="WSJ93" s="12"/>
      <c r="WSK93" s="13"/>
      <c r="WSL93" s="14"/>
      <c r="WSM93" s="15"/>
      <c r="WSN93" s="16"/>
      <c r="WSO93" s="17"/>
      <c r="WSP93" s="17"/>
      <c r="WSQ93" s="18"/>
      <c r="WSR93" s="18"/>
      <c r="WSS93" s="19"/>
      <c r="WST93" s="19"/>
      <c r="WSU93" s="19"/>
      <c r="WSV93" s="20"/>
      <c r="WSZ93" s="11"/>
      <c r="WTA93" s="12"/>
      <c r="WTB93" s="13"/>
      <c r="WTC93" s="14"/>
      <c r="WTD93" s="15"/>
      <c r="WTE93" s="16"/>
      <c r="WTF93" s="17"/>
      <c r="WTG93" s="17"/>
      <c r="WTH93" s="18"/>
      <c r="WTI93" s="18"/>
      <c r="WTJ93" s="19"/>
      <c r="WTK93" s="19"/>
      <c r="WTL93" s="19"/>
      <c r="WTM93" s="20"/>
      <c r="WTQ93" s="11"/>
      <c r="WTR93" s="12"/>
      <c r="WTS93" s="13"/>
      <c r="WTT93" s="14"/>
      <c r="WTU93" s="15"/>
      <c r="WTV93" s="16"/>
      <c r="WTW93" s="17"/>
      <c r="WTX93" s="17"/>
      <c r="WTY93" s="18"/>
      <c r="WTZ93" s="18"/>
      <c r="WUA93" s="19"/>
      <c r="WUB93" s="19"/>
      <c r="WUC93" s="19"/>
      <c r="WUD93" s="20"/>
      <c r="WUH93" s="11"/>
      <c r="WUI93" s="12"/>
      <c r="WUJ93" s="13"/>
      <c r="WUK93" s="14"/>
      <c r="WUL93" s="15"/>
      <c r="WUM93" s="16"/>
      <c r="WUN93" s="17"/>
      <c r="WUO93" s="17"/>
      <c r="WUP93" s="18"/>
      <c r="WUQ93" s="18"/>
      <c r="WUR93" s="19"/>
      <c r="WUS93" s="19"/>
      <c r="WUT93" s="19"/>
      <c r="WUU93" s="20"/>
      <c r="WUY93" s="11"/>
      <c r="WUZ93" s="12"/>
      <c r="WVA93" s="13"/>
      <c r="WVB93" s="14"/>
      <c r="WVC93" s="15"/>
      <c r="WVD93" s="16"/>
      <c r="WVE93" s="17"/>
      <c r="WVF93" s="17"/>
      <c r="WVG93" s="18"/>
      <c r="WVH93" s="18"/>
      <c r="WVI93" s="19"/>
      <c r="WVJ93" s="19"/>
      <c r="WVK93" s="19"/>
      <c r="WVL93" s="20"/>
      <c r="WVP93" s="11"/>
      <c r="WVQ93" s="12"/>
      <c r="WVR93" s="13"/>
      <c r="WVS93" s="14"/>
      <c r="WVT93" s="15"/>
      <c r="WVU93" s="16"/>
      <c r="WVV93" s="17"/>
      <c r="WVW93" s="17"/>
      <c r="WVX93" s="18"/>
      <c r="WVY93" s="18"/>
      <c r="WVZ93" s="19"/>
      <c r="WWA93" s="19"/>
      <c r="WWB93" s="19"/>
      <c r="WWC93" s="20"/>
      <c r="WWG93" s="11"/>
      <c r="WWH93" s="12"/>
      <c r="WWI93" s="13"/>
      <c r="WWJ93" s="14"/>
      <c r="WWK93" s="15"/>
      <c r="WWL93" s="16"/>
      <c r="WWM93" s="17"/>
      <c r="WWN93" s="17"/>
      <c r="WWO93" s="18"/>
      <c r="WWP93" s="18"/>
      <c r="WWQ93" s="19"/>
      <c r="WWR93" s="19"/>
      <c r="WWS93" s="19"/>
      <c r="WWT93" s="20"/>
      <c r="WWX93" s="11"/>
      <c r="WWY93" s="12"/>
      <c r="WWZ93" s="13"/>
      <c r="WXA93" s="14"/>
      <c r="WXB93" s="15"/>
      <c r="WXC93" s="16"/>
      <c r="WXD93" s="17"/>
      <c r="WXE93" s="17"/>
      <c r="WXF93" s="18"/>
      <c r="WXG93" s="18"/>
      <c r="WXH93" s="19"/>
      <c r="WXI93" s="19"/>
      <c r="WXJ93" s="19"/>
      <c r="WXK93" s="20"/>
      <c r="WXO93" s="11"/>
      <c r="WXP93" s="12"/>
      <c r="WXQ93" s="13"/>
      <c r="WXR93" s="14"/>
      <c r="WXS93" s="15"/>
      <c r="WXT93" s="16"/>
      <c r="WXU93" s="17"/>
      <c r="WXV93" s="17"/>
      <c r="WXW93" s="18"/>
      <c r="WXX93" s="18"/>
      <c r="WXY93" s="19"/>
      <c r="WXZ93" s="19"/>
      <c r="WYA93" s="19"/>
      <c r="WYB93" s="20"/>
      <c r="WYF93" s="11"/>
      <c r="WYG93" s="12"/>
      <c r="WYH93" s="13"/>
      <c r="WYI93" s="14"/>
      <c r="WYJ93" s="15"/>
      <c r="WYK93" s="16"/>
      <c r="WYL93" s="17"/>
      <c r="WYM93" s="17"/>
      <c r="WYN93" s="18"/>
      <c r="WYO93" s="18"/>
      <c r="WYP93" s="19"/>
      <c r="WYQ93" s="19"/>
      <c r="WYR93" s="19"/>
      <c r="WYS93" s="20"/>
      <c r="WYW93" s="11"/>
      <c r="WYX93" s="12"/>
      <c r="WYY93" s="13"/>
      <c r="WYZ93" s="14"/>
      <c r="WZA93" s="15"/>
      <c r="WZB93" s="16"/>
      <c r="WZC93" s="17"/>
      <c r="WZD93" s="17"/>
      <c r="WZE93" s="18"/>
      <c r="WZF93" s="18"/>
      <c r="WZG93" s="19"/>
      <c r="WZH93" s="19"/>
      <c r="WZI93" s="19"/>
      <c r="WZJ93" s="20"/>
      <c r="WZN93" s="11"/>
      <c r="WZO93" s="12"/>
      <c r="WZP93" s="13"/>
      <c r="WZQ93" s="14"/>
      <c r="WZR93" s="15"/>
      <c r="WZS93" s="16"/>
      <c r="WZT93" s="17"/>
      <c r="WZU93" s="17"/>
      <c r="WZV93" s="18"/>
      <c r="WZW93" s="18"/>
      <c r="WZX93" s="19"/>
      <c r="WZY93" s="19"/>
      <c r="WZZ93" s="19"/>
      <c r="XAA93" s="20"/>
      <c r="XAE93" s="11"/>
      <c r="XAF93" s="12"/>
      <c r="XAG93" s="13"/>
      <c r="XAH93" s="14"/>
      <c r="XAI93" s="15"/>
      <c r="XAJ93" s="16"/>
      <c r="XAK93" s="17"/>
      <c r="XAL93" s="17"/>
      <c r="XAM93" s="18"/>
      <c r="XAN93" s="18"/>
      <c r="XAO93" s="19"/>
      <c r="XAP93" s="19"/>
      <c r="XAQ93" s="19"/>
      <c r="XAR93" s="20"/>
      <c r="XAV93" s="11"/>
      <c r="XAW93" s="12"/>
      <c r="XAX93" s="13"/>
      <c r="XAY93" s="14"/>
      <c r="XAZ93" s="15"/>
      <c r="XBA93" s="16"/>
      <c r="XBB93" s="17"/>
      <c r="XBC93" s="17"/>
      <c r="XBD93" s="18"/>
      <c r="XBE93" s="18"/>
      <c r="XBF93" s="19"/>
      <c r="XBG93" s="19"/>
      <c r="XBH93" s="19"/>
      <c r="XBI93" s="20"/>
      <c r="XBM93" s="11"/>
      <c r="XBN93" s="12"/>
      <c r="XBO93" s="13"/>
      <c r="XBP93" s="14"/>
      <c r="XBQ93" s="15"/>
      <c r="XBR93" s="16"/>
      <c r="XBS93" s="17"/>
      <c r="XBT93" s="17"/>
      <c r="XBU93" s="18"/>
      <c r="XBV93" s="18"/>
      <c r="XBW93" s="19"/>
      <c r="XBX93" s="19"/>
      <c r="XBY93" s="19"/>
      <c r="XBZ93" s="20"/>
      <c r="XCD93" s="11"/>
      <c r="XCE93" s="12"/>
      <c r="XCF93" s="13"/>
      <c r="XCG93" s="14"/>
      <c r="XCH93" s="15"/>
      <c r="XCI93" s="16"/>
      <c r="XCJ93" s="17"/>
      <c r="XCK93" s="17"/>
      <c r="XCL93" s="18"/>
      <c r="XCM93" s="18"/>
      <c r="XCN93" s="19"/>
      <c r="XCO93" s="19"/>
      <c r="XCP93" s="19"/>
      <c r="XCQ93" s="20"/>
      <c r="XCU93" s="11"/>
      <c r="XCV93" s="12"/>
      <c r="XCW93" s="13"/>
      <c r="XCX93" s="14"/>
      <c r="XCY93" s="15"/>
      <c r="XCZ93" s="16"/>
      <c r="XDA93" s="17"/>
      <c r="XDB93" s="17"/>
      <c r="XDC93" s="18"/>
      <c r="XDD93" s="18"/>
      <c r="XDE93" s="19"/>
      <c r="XDF93" s="19"/>
      <c r="XDG93" s="19"/>
      <c r="XDH93" s="20"/>
      <c r="XDL93" s="11"/>
      <c r="XDM93" s="12"/>
      <c r="XDN93" s="13"/>
      <c r="XDO93" s="14"/>
      <c r="XDP93" s="15"/>
      <c r="XDQ93" s="16"/>
      <c r="XDR93" s="17"/>
      <c r="XDS93" s="17"/>
      <c r="XDT93" s="18"/>
      <c r="XDU93" s="18"/>
      <c r="XDV93" s="19"/>
      <c r="XDW93" s="19"/>
      <c r="XDX93" s="19"/>
      <c r="XDY93" s="20"/>
      <c r="XEC93" s="11"/>
      <c r="XED93" s="12"/>
      <c r="XEE93" s="13"/>
      <c r="XEF93" s="14"/>
      <c r="XEG93" s="15"/>
      <c r="XEH93" s="16"/>
      <c r="XEI93" s="17"/>
      <c r="XEJ93" s="17"/>
      <c r="XEK93" s="18"/>
      <c r="XEL93" s="18"/>
      <c r="XEM93" s="19"/>
      <c r="XEN93" s="19"/>
      <c r="XEO93" s="19"/>
      <c r="XEP93" s="20"/>
      <c r="XET93" s="11"/>
      <c r="XEU93" s="12"/>
      <c r="XEV93" s="13"/>
      <c r="XEW93" s="14"/>
      <c r="XEX93" s="15"/>
      <c r="XEY93" s="16"/>
      <c r="XEZ93" s="17"/>
      <c r="XFA93" s="17"/>
      <c r="XFB93" s="18"/>
    </row>
    <row r="94" spans="1:4096 4100:9213 9217:13310 13314:16382" ht="22.5" customHeight="1" x14ac:dyDescent="0.35">
      <c r="A94" s="39">
        <f>+A93+1</f>
        <v>71</v>
      </c>
      <c r="B94" s="116" t="s">
        <v>145</v>
      </c>
      <c r="C94" s="116" t="s">
        <v>54</v>
      </c>
      <c r="D94" s="116" t="s">
        <v>142</v>
      </c>
      <c r="E94" s="116" t="s">
        <v>84</v>
      </c>
      <c r="F94" s="117" t="s">
        <v>144</v>
      </c>
      <c r="G94" s="134">
        <v>43000</v>
      </c>
      <c r="H94" s="45">
        <f>+G94</f>
        <v>43000</v>
      </c>
      <c r="I94" s="156">
        <v>608.74</v>
      </c>
      <c r="J94" s="120">
        <f t="shared" ref="J94:J97" si="112">G94*2.87/100</f>
        <v>1234.0999999999999</v>
      </c>
      <c r="K94" s="124">
        <f t="shared" ref="K94:K97" si="113">G94*7.1/100</f>
        <v>3053</v>
      </c>
      <c r="L94" s="125">
        <f>+G94*1.1%</f>
        <v>473.00000000000006</v>
      </c>
      <c r="M94" s="125">
        <f t="shared" ref="M94:M97" si="114">G94*3.04/100</f>
        <v>1307.2</v>
      </c>
      <c r="N94" s="121">
        <f t="shared" ref="N94:N97" si="115">+G94*7.09%</f>
        <v>3048.7000000000003</v>
      </c>
      <c r="O94" s="137">
        <v>1715.46</v>
      </c>
      <c r="P94" s="123">
        <f>I94+J94+M94+O94</f>
        <v>4865.5</v>
      </c>
      <c r="Q94" s="123">
        <f>K94+L94+N94</f>
        <v>6574.7000000000007</v>
      </c>
      <c r="R94" s="123">
        <f t="shared" si="111"/>
        <v>81134.5</v>
      </c>
    </row>
    <row r="95" spans="1:4096 4100:9213 9217:13310 13314:16382" ht="30" customHeight="1" x14ac:dyDescent="0.35">
      <c r="A95" s="39">
        <f>+A94+1</f>
        <v>72</v>
      </c>
      <c r="B95" s="135" t="s">
        <v>146</v>
      </c>
      <c r="C95" s="135" t="s">
        <v>54</v>
      </c>
      <c r="D95" s="139" t="s">
        <v>142</v>
      </c>
      <c r="E95" s="141" t="s">
        <v>414</v>
      </c>
      <c r="F95" s="133" t="s">
        <v>66</v>
      </c>
      <c r="G95" s="134">
        <v>60000</v>
      </c>
      <c r="H95" s="45">
        <v>51500</v>
      </c>
      <c r="I95" s="156">
        <f>866.06+2620.62</f>
        <v>3486.68</v>
      </c>
      <c r="J95" s="120">
        <f t="shared" si="112"/>
        <v>1722</v>
      </c>
      <c r="K95" s="124">
        <f t="shared" si="113"/>
        <v>4260</v>
      </c>
      <c r="L95" s="143">
        <f t="shared" ref="L95:L97" si="116">+G95*1.1%</f>
        <v>660.00000000000011</v>
      </c>
      <c r="M95" s="125">
        <f t="shared" si="114"/>
        <v>1824</v>
      </c>
      <c r="N95" s="121">
        <f t="shared" si="115"/>
        <v>4254</v>
      </c>
      <c r="O95" s="137">
        <v>0</v>
      </c>
      <c r="P95" s="123">
        <f>I95+J95+M95+O95</f>
        <v>7032.68</v>
      </c>
      <c r="Q95" s="123">
        <f>K95+L95+N95</f>
        <v>9174</v>
      </c>
      <c r="R95" s="123">
        <f t="shared" si="111"/>
        <v>104467.32</v>
      </c>
    </row>
    <row r="96" spans="1:4096 4100:9213 9217:13310 13314:16382" ht="30" customHeight="1" x14ac:dyDescent="0.35">
      <c r="A96" s="39">
        <f>+A95+1</f>
        <v>73</v>
      </c>
      <c r="B96" s="135" t="s">
        <v>147</v>
      </c>
      <c r="C96" s="135" t="s">
        <v>49</v>
      </c>
      <c r="D96" s="139" t="s">
        <v>142</v>
      </c>
      <c r="E96" s="142" t="s">
        <v>148</v>
      </c>
      <c r="F96" s="133" t="s">
        <v>66</v>
      </c>
      <c r="G96" s="134">
        <v>60000</v>
      </c>
      <c r="H96" s="160">
        <f>+G96</f>
        <v>60000</v>
      </c>
      <c r="I96" s="156">
        <v>3486.68</v>
      </c>
      <c r="J96" s="120">
        <f t="shared" si="112"/>
        <v>1722</v>
      </c>
      <c r="K96" s="124">
        <f t="shared" si="113"/>
        <v>4260</v>
      </c>
      <c r="L96" s="143">
        <f t="shared" si="116"/>
        <v>660.00000000000011</v>
      </c>
      <c r="M96" s="125">
        <f t="shared" si="114"/>
        <v>1824</v>
      </c>
      <c r="N96" s="121">
        <f t="shared" si="115"/>
        <v>4254</v>
      </c>
      <c r="O96" s="137">
        <v>0</v>
      </c>
      <c r="P96" s="123">
        <f>I96+J96+M96+O96</f>
        <v>7032.68</v>
      </c>
      <c r="Q96" s="123">
        <f>K96+L96+N96</f>
        <v>9174</v>
      </c>
      <c r="R96" s="123">
        <f t="shared" si="111"/>
        <v>112967.32</v>
      </c>
    </row>
    <row r="97" spans="1:18" ht="44.25" customHeight="1" x14ac:dyDescent="0.35">
      <c r="A97" s="39">
        <f>+A96+1</f>
        <v>74</v>
      </c>
      <c r="B97" s="138" t="s">
        <v>149</v>
      </c>
      <c r="C97" s="138" t="s">
        <v>54</v>
      </c>
      <c r="D97" s="138" t="s">
        <v>142</v>
      </c>
      <c r="E97" s="138" t="s">
        <v>150</v>
      </c>
      <c r="F97" s="133" t="s">
        <v>66</v>
      </c>
      <c r="G97" s="134">
        <v>60000</v>
      </c>
      <c r="H97" s="45">
        <f>+G97</f>
        <v>60000</v>
      </c>
      <c r="I97" s="156">
        <v>3486.68</v>
      </c>
      <c r="J97" s="120">
        <f t="shared" si="112"/>
        <v>1722</v>
      </c>
      <c r="K97" s="124">
        <f t="shared" si="113"/>
        <v>4260</v>
      </c>
      <c r="L97" s="143">
        <f t="shared" si="116"/>
        <v>660.00000000000011</v>
      </c>
      <c r="M97" s="125">
        <f t="shared" si="114"/>
        <v>1824</v>
      </c>
      <c r="N97" s="121">
        <f t="shared" si="115"/>
        <v>4254</v>
      </c>
      <c r="O97" s="121">
        <v>0</v>
      </c>
      <c r="P97" s="123">
        <f>I97+J97+M97+O97</f>
        <v>7032.68</v>
      </c>
      <c r="Q97" s="123">
        <f>K97+L97+N97</f>
        <v>9174</v>
      </c>
      <c r="R97" s="123">
        <f t="shared" si="111"/>
        <v>112967.32</v>
      </c>
    </row>
    <row r="98" spans="1:18" ht="26.25" customHeight="1" x14ac:dyDescent="0.25">
      <c r="A98" s="190" t="s">
        <v>25</v>
      </c>
      <c r="B98" s="190"/>
      <c r="C98" s="190"/>
      <c r="D98" s="190"/>
      <c r="E98" s="191"/>
      <c r="F98" s="51"/>
      <c r="G98" s="52">
        <f t="shared" ref="G98:R98" si="117">SUM(G93:G97)</f>
        <v>383000</v>
      </c>
      <c r="H98" s="52">
        <f t="shared" si="117"/>
        <v>374500</v>
      </c>
      <c r="I98" s="52">
        <f t="shared" si="117"/>
        <v>37287.65</v>
      </c>
      <c r="J98" s="52">
        <f t="shared" si="117"/>
        <v>10992.1</v>
      </c>
      <c r="K98" s="52">
        <f t="shared" si="117"/>
        <v>27193</v>
      </c>
      <c r="L98" s="52">
        <f t="shared" si="117"/>
        <v>3304.51</v>
      </c>
      <c r="M98" s="52">
        <f t="shared" si="117"/>
        <v>11643.2</v>
      </c>
      <c r="N98" s="52">
        <f t="shared" si="117"/>
        <v>27154.7</v>
      </c>
      <c r="O98" s="52">
        <f t="shared" si="117"/>
        <v>1715.46</v>
      </c>
      <c r="P98" s="52">
        <f t="shared" si="117"/>
        <v>61638.409999999996</v>
      </c>
      <c r="Q98" s="52">
        <f t="shared" si="117"/>
        <v>57652.210000000006</v>
      </c>
      <c r="R98" s="52">
        <f t="shared" si="117"/>
        <v>695861.59000000008</v>
      </c>
    </row>
    <row r="99" spans="1:18" ht="16.5" customHeight="1" x14ac:dyDescent="0.25">
      <c r="A99" s="50"/>
      <c r="B99" s="53"/>
      <c r="C99" s="53"/>
      <c r="D99" s="53"/>
      <c r="E99" s="53"/>
      <c r="F99" s="54"/>
      <c r="G99" s="55"/>
      <c r="H99" s="55"/>
      <c r="I99" s="56"/>
      <c r="J99" s="57"/>
      <c r="K99" s="58"/>
      <c r="L99" s="52"/>
      <c r="M99" s="58"/>
      <c r="N99" s="58"/>
      <c r="O99" s="58"/>
      <c r="P99" s="59"/>
      <c r="Q99" s="60"/>
      <c r="R99" s="60"/>
    </row>
    <row r="100" spans="1:18" ht="43.5" customHeight="1" x14ac:dyDescent="0.25">
      <c r="A100" s="173" t="s">
        <v>31</v>
      </c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</row>
    <row r="101" spans="1:18" ht="26.25" customHeight="1" x14ac:dyDescent="0.35">
      <c r="A101" s="39">
        <f>+A97+1</f>
        <v>75</v>
      </c>
      <c r="B101" s="116" t="s">
        <v>151</v>
      </c>
      <c r="C101" s="116" t="s">
        <v>54</v>
      </c>
      <c r="D101" s="116" t="s">
        <v>31</v>
      </c>
      <c r="E101" s="116" t="s">
        <v>152</v>
      </c>
      <c r="F101" s="117" t="s">
        <v>52</v>
      </c>
      <c r="G101" s="134">
        <v>210000</v>
      </c>
      <c r="H101" s="45">
        <f t="shared" ref="H101:H114" si="118">+G101</f>
        <v>210000</v>
      </c>
      <c r="I101" s="156">
        <v>38105.33</v>
      </c>
      <c r="J101" s="120">
        <f>+G101*2.87%</f>
        <v>6027</v>
      </c>
      <c r="K101" s="124">
        <f>G101*7.1/100</f>
        <v>14910</v>
      </c>
      <c r="L101" s="122">
        <f t="shared" ref="L101:L106" si="119">77410*1.1%</f>
        <v>851.5100000000001</v>
      </c>
      <c r="M101" s="121">
        <f>193525*3.04%</f>
        <v>5883.16</v>
      </c>
      <c r="N101" s="121">
        <f>193525*7.09%</f>
        <v>13720.922500000001</v>
      </c>
      <c r="O101" s="121">
        <v>0</v>
      </c>
      <c r="P101" s="123">
        <f>I101+J101+M101+O101</f>
        <v>50015.490000000005</v>
      </c>
      <c r="Q101" s="123">
        <f>K101+L101+N101</f>
        <v>29482.432500000003</v>
      </c>
      <c r="R101" s="123">
        <f t="shared" ref="R101:R139" si="120">G101-P101+H101</f>
        <v>369984.51</v>
      </c>
    </row>
    <row r="102" spans="1:18" ht="26.25" customHeight="1" x14ac:dyDescent="0.35">
      <c r="A102" s="39">
        <f t="shared" ref="A102:A134" si="121">+A101+1</f>
        <v>76</v>
      </c>
      <c r="B102" s="116" t="s">
        <v>153</v>
      </c>
      <c r="C102" s="116" t="s">
        <v>54</v>
      </c>
      <c r="D102" s="116" t="s">
        <v>31</v>
      </c>
      <c r="E102" s="116" t="s">
        <v>154</v>
      </c>
      <c r="F102" s="117" t="s">
        <v>56</v>
      </c>
      <c r="G102" s="134">
        <v>160000</v>
      </c>
      <c r="H102" s="45">
        <f t="shared" si="118"/>
        <v>160000</v>
      </c>
      <c r="I102" s="156">
        <v>26218.87</v>
      </c>
      <c r="J102" s="120">
        <f t="shared" ref="J102:J139" si="122">+G102*2.87%</f>
        <v>4592</v>
      </c>
      <c r="K102" s="124">
        <f t="shared" ref="K102:K139" si="123">G102*7.1/100</f>
        <v>11360</v>
      </c>
      <c r="L102" s="122">
        <f t="shared" si="119"/>
        <v>851.5100000000001</v>
      </c>
      <c r="M102" s="121">
        <f>+G102*3.04%</f>
        <v>4864</v>
      </c>
      <c r="N102" s="121">
        <f>+G102*7.09%</f>
        <v>11344</v>
      </c>
      <c r="O102" s="121">
        <v>0</v>
      </c>
      <c r="P102" s="123">
        <f>I102+J102+M102+O102</f>
        <v>35674.869999999995</v>
      </c>
      <c r="Q102" s="123">
        <f>K102+L102+N102</f>
        <v>23555.510000000002</v>
      </c>
      <c r="R102" s="123">
        <f t="shared" si="120"/>
        <v>284325.13</v>
      </c>
    </row>
    <row r="103" spans="1:18" ht="54.75" customHeight="1" x14ac:dyDescent="0.35">
      <c r="A103" s="39">
        <f t="shared" si="121"/>
        <v>77</v>
      </c>
      <c r="B103" s="116" t="s">
        <v>155</v>
      </c>
      <c r="C103" s="116" t="s">
        <v>54</v>
      </c>
      <c r="D103" s="116" t="s">
        <v>31</v>
      </c>
      <c r="E103" s="116" t="s">
        <v>156</v>
      </c>
      <c r="F103" s="117" t="s">
        <v>56</v>
      </c>
      <c r="G103" s="134">
        <v>160000</v>
      </c>
      <c r="H103" s="45">
        <f t="shared" si="118"/>
        <v>160000</v>
      </c>
      <c r="I103" s="156">
        <v>26218.87</v>
      </c>
      <c r="J103" s="120">
        <f t="shared" si="122"/>
        <v>4592</v>
      </c>
      <c r="K103" s="124">
        <f t="shared" si="123"/>
        <v>11360</v>
      </c>
      <c r="L103" s="122">
        <f t="shared" si="119"/>
        <v>851.5100000000001</v>
      </c>
      <c r="M103" s="121">
        <f t="shared" ref="M103:M139" si="124">+G103*3.04%</f>
        <v>4864</v>
      </c>
      <c r="N103" s="121">
        <f t="shared" ref="N103:N139" si="125">+G103*7.09%</f>
        <v>11344</v>
      </c>
      <c r="O103" s="121">
        <v>0</v>
      </c>
      <c r="P103" s="123">
        <f>I103+J103+M103+O103</f>
        <v>35674.869999999995</v>
      </c>
      <c r="Q103" s="123">
        <f>K103+L103+N103</f>
        <v>23555.510000000002</v>
      </c>
      <c r="R103" s="123">
        <f t="shared" si="120"/>
        <v>284325.13</v>
      </c>
    </row>
    <row r="104" spans="1:18" ht="22.5" customHeight="1" x14ac:dyDescent="0.35">
      <c r="A104" s="39">
        <f t="shared" si="121"/>
        <v>78</v>
      </c>
      <c r="B104" s="116" t="s">
        <v>157</v>
      </c>
      <c r="C104" s="116" t="s">
        <v>54</v>
      </c>
      <c r="D104" s="116" t="s">
        <v>31</v>
      </c>
      <c r="E104" s="116" t="s">
        <v>158</v>
      </c>
      <c r="F104" s="117" t="s">
        <v>52</v>
      </c>
      <c r="G104" s="134">
        <v>140000</v>
      </c>
      <c r="H104" s="45">
        <f t="shared" si="118"/>
        <v>140000</v>
      </c>
      <c r="I104" s="156">
        <v>21085.5</v>
      </c>
      <c r="J104" s="120">
        <f t="shared" si="122"/>
        <v>4018</v>
      </c>
      <c r="K104" s="124">
        <f t="shared" si="123"/>
        <v>9940</v>
      </c>
      <c r="L104" s="125">
        <f t="shared" si="119"/>
        <v>851.5100000000001</v>
      </c>
      <c r="M104" s="125">
        <f t="shared" si="124"/>
        <v>4256</v>
      </c>
      <c r="N104" s="121">
        <f t="shared" si="125"/>
        <v>9926</v>
      </c>
      <c r="O104" s="137">
        <v>1715.46</v>
      </c>
      <c r="P104" s="123">
        <f>I104+J104+M104+O104</f>
        <v>31074.959999999999</v>
      </c>
      <c r="Q104" s="123">
        <f>K104+L104+N104</f>
        <v>20717.510000000002</v>
      </c>
      <c r="R104" s="123">
        <f t="shared" si="120"/>
        <v>248925.04</v>
      </c>
    </row>
    <row r="105" spans="1:18" ht="26.25" customHeight="1" x14ac:dyDescent="0.35">
      <c r="A105" s="39">
        <f t="shared" si="121"/>
        <v>79</v>
      </c>
      <c r="B105" s="116" t="s">
        <v>159</v>
      </c>
      <c r="C105" s="116" t="s">
        <v>49</v>
      </c>
      <c r="D105" s="116" t="s">
        <v>31</v>
      </c>
      <c r="E105" s="116" t="s">
        <v>160</v>
      </c>
      <c r="F105" s="117" t="s">
        <v>52</v>
      </c>
      <c r="G105" s="134">
        <v>90000</v>
      </c>
      <c r="H105" s="45">
        <f t="shared" si="118"/>
        <v>90000</v>
      </c>
      <c r="I105" s="156">
        <v>9753.1200000000008</v>
      </c>
      <c r="J105" s="120">
        <f t="shared" si="122"/>
        <v>2583</v>
      </c>
      <c r="K105" s="124">
        <f t="shared" si="123"/>
        <v>6390</v>
      </c>
      <c r="L105" s="122">
        <f t="shared" si="119"/>
        <v>851.5100000000001</v>
      </c>
      <c r="M105" s="121">
        <f t="shared" si="124"/>
        <v>2736</v>
      </c>
      <c r="N105" s="121">
        <f t="shared" si="125"/>
        <v>6381</v>
      </c>
      <c r="O105" s="121">
        <v>0</v>
      </c>
      <c r="P105" s="123">
        <f>I105+J105+M105+O105</f>
        <v>15072.12</v>
      </c>
      <c r="Q105" s="123">
        <f>K105+L105+N105</f>
        <v>13622.51</v>
      </c>
      <c r="R105" s="123">
        <f t="shared" si="120"/>
        <v>164927.88</v>
      </c>
    </row>
    <row r="106" spans="1:18" ht="22.5" customHeight="1" x14ac:dyDescent="0.35">
      <c r="A106" s="39">
        <f t="shared" si="121"/>
        <v>80</v>
      </c>
      <c r="B106" s="116" t="s">
        <v>161</v>
      </c>
      <c r="C106" s="116" t="s">
        <v>49</v>
      </c>
      <c r="D106" s="116" t="s">
        <v>31</v>
      </c>
      <c r="E106" s="116" t="s">
        <v>162</v>
      </c>
      <c r="F106" s="117" t="s">
        <v>52</v>
      </c>
      <c r="G106" s="134">
        <v>90000</v>
      </c>
      <c r="H106" s="45">
        <f t="shared" si="118"/>
        <v>90000</v>
      </c>
      <c r="I106" s="156">
        <v>9324.25</v>
      </c>
      <c r="J106" s="120">
        <f t="shared" si="122"/>
        <v>2583</v>
      </c>
      <c r="K106" s="124">
        <f t="shared" si="123"/>
        <v>6390</v>
      </c>
      <c r="L106" s="125">
        <f t="shared" si="119"/>
        <v>851.5100000000001</v>
      </c>
      <c r="M106" s="125">
        <f t="shared" si="124"/>
        <v>2736</v>
      </c>
      <c r="N106" s="121">
        <f t="shared" si="125"/>
        <v>6381</v>
      </c>
      <c r="O106" s="137">
        <v>1715.46</v>
      </c>
      <c r="P106" s="123">
        <f t="shared" ref="P106:P136" si="126">I106+J106+M106+O106</f>
        <v>16358.71</v>
      </c>
      <c r="Q106" s="123">
        <f t="shared" ref="Q106:Q139" si="127">K106+L106+N106</f>
        <v>13622.51</v>
      </c>
      <c r="R106" s="123">
        <f t="shared" si="120"/>
        <v>163641.29</v>
      </c>
    </row>
    <row r="107" spans="1:18" ht="26.25" customHeight="1" x14ac:dyDescent="0.35">
      <c r="A107" s="39">
        <f t="shared" si="121"/>
        <v>81</v>
      </c>
      <c r="B107" s="116" t="s">
        <v>163</v>
      </c>
      <c r="C107" s="116" t="s">
        <v>49</v>
      </c>
      <c r="D107" s="116" t="s">
        <v>31</v>
      </c>
      <c r="E107" s="116" t="s">
        <v>164</v>
      </c>
      <c r="F107" s="117" t="s">
        <v>52</v>
      </c>
      <c r="G107" s="134">
        <v>60000</v>
      </c>
      <c r="H107" s="45">
        <f t="shared" si="118"/>
        <v>60000</v>
      </c>
      <c r="I107" s="156">
        <v>3486.68</v>
      </c>
      <c r="J107" s="120">
        <f t="shared" si="122"/>
        <v>1722</v>
      </c>
      <c r="K107" s="124">
        <f t="shared" si="123"/>
        <v>4260</v>
      </c>
      <c r="L107" s="125">
        <f>+G107*1.1%</f>
        <v>660.00000000000011</v>
      </c>
      <c r="M107" s="121">
        <f t="shared" si="124"/>
        <v>1824</v>
      </c>
      <c r="N107" s="121">
        <f t="shared" si="125"/>
        <v>4254</v>
      </c>
      <c r="O107" s="121">
        <v>0</v>
      </c>
      <c r="P107" s="123">
        <f t="shared" si="126"/>
        <v>7032.68</v>
      </c>
      <c r="Q107" s="123">
        <f t="shared" si="127"/>
        <v>9174</v>
      </c>
      <c r="R107" s="123">
        <f t="shared" si="120"/>
        <v>112967.32</v>
      </c>
    </row>
    <row r="108" spans="1:18" ht="26.25" customHeight="1" x14ac:dyDescent="0.35">
      <c r="A108" s="39">
        <f t="shared" si="121"/>
        <v>82</v>
      </c>
      <c r="B108" s="116" t="s">
        <v>165</v>
      </c>
      <c r="C108" s="116" t="s">
        <v>49</v>
      </c>
      <c r="D108" s="116" t="s">
        <v>31</v>
      </c>
      <c r="E108" s="116" t="s">
        <v>166</v>
      </c>
      <c r="F108" s="117" t="s">
        <v>66</v>
      </c>
      <c r="G108" s="134">
        <v>34000</v>
      </c>
      <c r="H108" s="45">
        <f t="shared" si="118"/>
        <v>34000</v>
      </c>
      <c r="I108" s="156">
        <v>0</v>
      </c>
      <c r="J108" s="120">
        <f t="shared" si="122"/>
        <v>975.8</v>
      </c>
      <c r="K108" s="124">
        <f t="shared" si="123"/>
        <v>2414</v>
      </c>
      <c r="L108" s="125">
        <f>+G108*1.1%</f>
        <v>374.00000000000006</v>
      </c>
      <c r="M108" s="121">
        <f t="shared" si="124"/>
        <v>1033.5999999999999</v>
      </c>
      <c r="N108" s="121">
        <f t="shared" si="125"/>
        <v>2410.6000000000004</v>
      </c>
      <c r="O108" s="121">
        <v>0</v>
      </c>
      <c r="P108" s="123">
        <f t="shared" si="126"/>
        <v>2009.3999999999999</v>
      </c>
      <c r="Q108" s="123">
        <f t="shared" si="127"/>
        <v>5198.6000000000004</v>
      </c>
      <c r="R108" s="123">
        <f t="shared" si="120"/>
        <v>65990.600000000006</v>
      </c>
    </row>
    <row r="109" spans="1:18" ht="26.25" customHeight="1" x14ac:dyDescent="0.35">
      <c r="A109" s="39">
        <f t="shared" si="121"/>
        <v>83</v>
      </c>
      <c r="B109" s="116" t="s">
        <v>167</v>
      </c>
      <c r="C109" s="116" t="s">
        <v>54</v>
      </c>
      <c r="D109" s="116" t="s">
        <v>31</v>
      </c>
      <c r="E109" s="116" t="s">
        <v>168</v>
      </c>
      <c r="F109" s="117" t="s">
        <v>66</v>
      </c>
      <c r="G109" s="134">
        <v>105000</v>
      </c>
      <c r="H109" s="45">
        <f t="shared" si="118"/>
        <v>105000</v>
      </c>
      <c r="I109" s="156">
        <f>866.06+12415.43</f>
        <v>13281.49</v>
      </c>
      <c r="J109" s="120">
        <f t="shared" si="122"/>
        <v>3013.5</v>
      </c>
      <c r="K109" s="124">
        <f t="shared" si="123"/>
        <v>7455</v>
      </c>
      <c r="L109" s="122">
        <f t="shared" ref="L109:L110" si="128">77410*1.1%</f>
        <v>851.5100000000001</v>
      </c>
      <c r="M109" s="121">
        <f t="shared" si="124"/>
        <v>3192</v>
      </c>
      <c r="N109" s="121">
        <f t="shared" si="125"/>
        <v>7444.5000000000009</v>
      </c>
      <c r="O109" s="121">
        <v>0</v>
      </c>
      <c r="P109" s="123">
        <f t="shared" si="126"/>
        <v>19486.989999999998</v>
      </c>
      <c r="Q109" s="123">
        <f t="shared" si="127"/>
        <v>15751.010000000002</v>
      </c>
      <c r="R109" s="123">
        <f t="shared" si="120"/>
        <v>190513.01</v>
      </c>
    </row>
    <row r="110" spans="1:18" ht="22.5" customHeight="1" x14ac:dyDescent="0.35">
      <c r="A110" s="39">
        <f t="shared" si="121"/>
        <v>84</v>
      </c>
      <c r="B110" s="116" t="s">
        <v>169</v>
      </c>
      <c r="C110" s="116" t="s">
        <v>54</v>
      </c>
      <c r="D110" s="116" t="s">
        <v>31</v>
      </c>
      <c r="E110" s="116" t="s">
        <v>170</v>
      </c>
      <c r="F110" s="117" t="s">
        <v>66</v>
      </c>
      <c r="G110" s="134">
        <v>90000</v>
      </c>
      <c r="H110" s="45">
        <f t="shared" si="118"/>
        <v>90000</v>
      </c>
      <c r="I110" s="156">
        <v>9324.25</v>
      </c>
      <c r="J110" s="120">
        <f t="shared" si="122"/>
        <v>2583</v>
      </c>
      <c r="K110" s="124">
        <f t="shared" si="123"/>
        <v>6390</v>
      </c>
      <c r="L110" s="125">
        <f t="shared" si="128"/>
        <v>851.5100000000001</v>
      </c>
      <c r="M110" s="125">
        <f t="shared" si="124"/>
        <v>2736</v>
      </c>
      <c r="N110" s="121">
        <f t="shared" si="125"/>
        <v>6381</v>
      </c>
      <c r="O110" s="137">
        <v>1715.46</v>
      </c>
      <c r="P110" s="123">
        <f t="shared" si="126"/>
        <v>16358.71</v>
      </c>
      <c r="Q110" s="123">
        <f t="shared" si="127"/>
        <v>13622.51</v>
      </c>
      <c r="R110" s="123">
        <f t="shared" si="120"/>
        <v>163641.29</v>
      </c>
    </row>
    <row r="111" spans="1:18" ht="47.25" customHeight="1" x14ac:dyDescent="0.35">
      <c r="A111" s="39">
        <f t="shared" si="121"/>
        <v>85</v>
      </c>
      <c r="B111" s="116" t="s">
        <v>171</v>
      </c>
      <c r="C111" s="116" t="s">
        <v>54</v>
      </c>
      <c r="D111" s="116" t="s">
        <v>31</v>
      </c>
      <c r="E111" s="116" t="s">
        <v>172</v>
      </c>
      <c r="F111" s="117" t="s">
        <v>66</v>
      </c>
      <c r="G111" s="134">
        <v>43000</v>
      </c>
      <c r="H111" s="45">
        <f t="shared" si="118"/>
        <v>43000</v>
      </c>
      <c r="I111" s="156">
        <v>866.06</v>
      </c>
      <c r="J111" s="120">
        <f t="shared" si="122"/>
        <v>1234.0999999999999</v>
      </c>
      <c r="K111" s="124">
        <f t="shared" si="123"/>
        <v>3053</v>
      </c>
      <c r="L111" s="125">
        <f t="shared" ref="L111:L123" si="129">+G111*1.1%</f>
        <v>473.00000000000006</v>
      </c>
      <c r="M111" s="121">
        <f t="shared" si="124"/>
        <v>1307.2</v>
      </c>
      <c r="N111" s="121">
        <f t="shared" si="125"/>
        <v>3048.7000000000003</v>
      </c>
      <c r="O111" s="121">
        <v>0</v>
      </c>
      <c r="P111" s="123">
        <f t="shared" si="126"/>
        <v>3407.3599999999997</v>
      </c>
      <c r="Q111" s="123">
        <f t="shared" si="127"/>
        <v>6574.7000000000007</v>
      </c>
      <c r="R111" s="123">
        <f t="shared" si="120"/>
        <v>82592.639999999999</v>
      </c>
    </row>
    <row r="112" spans="1:18" ht="45" customHeight="1" x14ac:dyDescent="0.35">
      <c r="A112" s="39">
        <f t="shared" si="121"/>
        <v>86</v>
      </c>
      <c r="B112" s="116" t="s">
        <v>173</v>
      </c>
      <c r="C112" s="116" t="s">
        <v>49</v>
      </c>
      <c r="D112" s="116" t="s">
        <v>31</v>
      </c>
      <c r="E112" s="116" t="s">
        <v>174</v>
      </c>
      <c r="F112" s="117" t="s">
        <v>66</v>
      </c>
      <c r="G112" s="134">
        <v>30000</v>
      </c>
      <c r="H112" s="45">
        <f t="shared" si="118"/>
        <v>30000</v>
      </c>
      <c r="I112" s="156">
        <v>0</v>
      </c>
      <c r="J112" s="120">
        <f t="shared" si="122"/>
        <v>861</v>
      </c>
      <c r="K112" s="124">
        <f t="shared" si="123"/>
        <v>2130</v>
      </c>
      <c r="L112" s="125">
        <f t="shared" si="129"/>
        <v>330.00000000000006</v>
      </c>
      <c r="M112" s="121">
        <f t="shared" si="124"/>
        <v>912</v>
      </c>
      <c r="N112" s="121">
        <f t="shared" si="125"/>
        <v>2127</v>
      </c>
      <c r="O112" s="121">
        <v>0</v>
      </c>
      <c r="P112" s="123">
        <f t="shared" si="126"/>
        <v>1773</v>
      </c>
      <c r="Q112" s="123">
        <f t="shared" si="127"/>
        <v>4587</v>
      </c>
      <c r="R112" s="123">
        <f t="shared" si="120"/>
        <v>58227</v>
      </c>
    </row>
    <row r="113" spans="1:18" ht="26.25" customHeight="1" x14ac:dyDescent="0.35">
      <c r="A113" s="39">
        <f t="shared" si="121"/>
        <v>87</v>
      </c>
      <c r="B113" s="116" t="s">
        <v>175</v>
      </c>
      <c r="C113" s="116" t="s">
        <v>49</v>
      </c>
      <c r="D113" s="116" t="s">
        <v>31</v>
      </c>
      <c r="E113" s="116" t="s">
        <v>176</v>
      </c>
      <c r="F113" s="117" t="s">
        <v>66</v>
      </c>
      <c r="G113" s="134">
        <v>30000</v>
      </c>
      <c r="H113" s="45">
        <f t="shared" si="118"/>
        <v>30000</v>
      </c>
      <c r="I113" s="156">
        <v>0</v>
      </c>
      <c r="J113" s="120">
        <f t="shared" si="122"/>
        <v>861</v>
      </c>
      <c r="K113" s="124">
        <f t="shared" si="123"/>
        <v>2130</v>
      </c>
      <c r="L113" s="125">
        <f t="shared" si="129"/>
        <v>330.00000000000006</v>
      </c>
      <c r="M113" s="121">
        <f t="shared" si="124"/>
        <v>912</v>
      </c>
      <c r="N113" s="121">
        <f t="shared" si="125"/>
        <v>2127</v>
      </c>
      <c r="O113" s="121">
        <v>0</v>
      </c>
      <c r="P113" s="123">
        <f t="shared" si="126"/>
        <v>1773</v>
      </c>
      <c r="Q113" s="123">
        <f t="shared" si="127"/>
        <v>4587</v>
      </c>
      <c r="R113" s="123">
        <f t="shared" si="120"/>
        <v>58227</v>
      </c>
    </row>
    <row r="114" spans="1:18" ht="26.25" customHeight="1" x14ac:dyDescent="0.35">
      <c r="A114" s="39">
        <f t="shared" si="121"/>
        <v>88</v>
      </c>
      <c r="B114" s="116" t="s">
        <v>177</v>
      </c>
      <c r="C114" s="116" t="s">
        <v>49</v>
      </c>
      <c r="D114" s="116" t="s">
        <v>31</v>
      </c>
      <c r="E114" s="116" t="s">
        <v>178</v>
      </c>
      <c r="F114" s="117" t="s">
        <v>66</v>
      </c>
      <c r="G114" s="134">
        <v>34000</v>
      </c>
      <c r="H114" s="45">
        <f t="shared" si="118"/>
        <v>34000</v>
      </c>
      <c r="I114" s="156">
        <v>0</v>
      </c>
      <c r="J114" s="120">
        <f t="shared" si="122"/>
        <v>975.8</v>
      </c>
      <c r="K114" s="124">
        <f t="shared" si="123"/>
        <v>2414</v>
      </c>
      <c r="L114" s="125">
        <f t="shared" si="129"/>
        <v>374.00000000000006</v>
      </c>
      <c r="M114" s="121">
        <f t="shared" si="124"/>
        <v>1033.5999999999999</v>
      </c>
      <c r="N114" s="121">
        <f t="shared" si="125"/>
        <v>2410.6000000000004</v>
      </c>
      <c r="O114" s="121">
        <v>0</v>
      </c>
      <c r="P114" s="123">
        <f t="shared" si="126"/>
        <v>2009.3999999999999</v>
      </c>
      <c r="Q114" s="123">
        <f t="shared" si="127"/>
        <v>5198.6000000000004</v>
      </c>
      <c r="R114" s="123">
        <f t="shared" si="120"/>
        <v>65990.600000000006</v>
      </c>
    </row>
    <row r="115" spans="1:18" ht="22.5" customHeight="1" x14ac:dyDescent="0.35">
      <c r="A115" s="39">
        <f t="shared" si="121"/>
        <v>89</v>
      </c>
      <c r="B115" s="116" t="s">
        <v>179</v>
      </c>
      <c r="C115" s="116" t="s">
        <v>49</v>
      </c>
      <c r="D115" s="116" t="s">
        <v>31</v>
      </c>
      <c r="E115" s="116" t="s">
        <v>383</v>
      </c>
      <c r="F115" s="117" t="s">
        <v>66</v>
      </c>
      <c r="G115" s="134">
        <v>43000</v>
      </c>
      <c r="H115" s="45">
        <v>42250</v>
      </c>
      <c r="I115" s="156">
        <v>608.74</v>
      </c>
      <c r="J115" s="120">
        <f t="shared" si="122"/>
        <v>1234.0999999999999</v>
      </c>
      <c r="K115" s="124">
        <f t="shared" si="123"/>
        <v>3053</v>
      </c>
      <c r="L115" s="125">
        <f t="shared" si="129"/>
        <v>473.00000000000006</v>
      </c>
      <c r="M115" s="125">
        <f t="shared" si="124"/>
        <v>1307.2</v>
      </c>
      <c r="N115" s="121">
        <f t="shared" si="125"/>
        <v>3048.7000000000003</v>
      </c>
      <c r="O115" s="137">
        <v>1715.46</v>
      </c>
      <c r="P115" s="123">
        <f t="shared" si="126"/>
        <v>4865.5</v>
      </c>
      <c r="Q115" s="123">
        <f t="shared" si="127"/>
        <v>6574.7000000000007</v>
      </c>
      <c r="R115" s="123">
        <f t="shared" si="120"/>
        <v>80384.5</v>
      </c>
    </row>
    <row r="116" spans="1:18" ht="26.25" customHeight="1" x14ac:dyDescent="0.35">
      <c r="A116" s="39">
        <f t="shared" si="121"/>
        <v>90</v>
      </c>
      <c r="B116" s="116" t="s">
        <v>180</v>
      </c>
      <c r="C116" s="116" t="s">
        <v>49</v>
      </c>
      <c r="D116" s="116" t="s">
        <v>31</v>
      </c>
      <c r="E116" s="116" t="s">
        <v>178</v>
      </c>
      <c r="F116" s="117" t="s">
        <v>66</v>
      </c>
      <c r="G116" s="134">
        <v>34000</v>
      </c>
      <c r="H116" s="45">
        <f t="shared" ref="H116:H121" si="130">+G116</f>
        <v>34000</v>
      </c>
      <c r="I116" s="156">
        <v>0</v>
      </c>
      <c r="J116" s="120">
        <f t="shared" si="122"/>
        <v>975.8</v>
      </c>
      <c r="K116" s="124">
        <f t="shared" si="123"/>
        <v>2414</v>
      </c>
      <c r="L116" s="125">
        <f t="shared" si="129"/>
        <v>374.00000000000006</v>
      </c>
      <c r="M116" s="121">
        <f t="shared" si="124"/>
        <v>1033.5999999999999</v>
      </c>
      <c r="N116" s="121">
        <f t="shared" si="125"/>
        <v>2410.6000000000004</v>
      </c>
      <c r="O116" s="121">
        <v>0</v>
      </c>
      <c r="P116" s="123">
        <f t="shared" si="126"/>
        <v>2009.3999999999999</v>
      </c>
      <c r="Q116" s="123">
        <f t="shared" si="127"/>
        <v>5198.6000000000004</v>
      </c>
      <c r="R116" s="123">
        <f t="shared" si="120"/>
        <v>65990.600000000006</v>
      </c>
    </row>
    <row r="117" spans="1:18" ht="26.25" customHeight="1" x14ac:dyDescent="0.35">
      <c r="A117" s="39">
        <f t="shared" si="121"/>
        <v>91</v>
      </c>
      <c r="B117" s="135" t="s">
        <v>181</v>
      </c>
      <c r="C117" s="135" t="s">
        <v>49</v>
      </c>
      <c r="D117" s="144" t="s">
        <v>182</v>
      </c>
      <c r="E117" s="140" t="s">
        <v>183</v>
      </c>
      <c r="F117" s="117" t="s">
        <v>66</v>
      </c>
      <c r="G117" s="134">
        <v>35000</v>
      </c>
      <c r="H117" s="45">
        <f t="shared" si="130"/>
        <v>35000</v>
      </c>
      <c r="I117" s="156">
        <v>0</v>
      </c>
      <c r="J117" s="120">
        <f t="shared" si="122"/>
        <v>1004.5</v>
      </c>
      <c r="K117" s="124">
        <f t="shared" si="123"/>
        <v>2485</v>
      </c>
      <c r="L117" s="125">
        <f t="shared" si="129"/>
        <v>385.00000000000006</v>
      </c>
      <c r="M117" s="121">
        <f t="shared" si="124"/>
        <v>1064</v>
      </c>
      <c r="N117" s="121">
        <f t="shared" si="125"/>
        <v>2481.5</v>
      </c>
      <c r="O117" s="121">
        <v>0</v>
      </c>
      <c r="P117" s="123">
        <f t="shared" si="126"/>
        <v>2068.5</v>
      </c>
      <c r="Q117" s="123">
        <f t="shared" si="127"/>
        <v>5351.5</v>
      </c>
      <c r="R117" s="123">
        <f t="shared" si="120"/>
        <v>67931.5</v>
      </c>
    </row>
    <row r="118" spans="1:18" ht="26.25" customHeight="1" x14ac:dyDescent="0.35">
      <c r="A118" s="39">
        <f t="shared" si="121"/>
        <v>92</v>
      </c>
      <c r="B118" s="135" t="s">
        <v>184</v>
      </c>
      <c r="C118" s="135" t="s">
        <v>54</v>
      </c>
      <c r="D118" s="144" t="s">
        <v>182</v>
      </c>
      <c r="E118" s="140" t="s">
        <v>183</v>
      </c>
      <c r="F118" s="117" t="s">
        <v>66</v>
      </c>
      <c r="G118" s="134">
        <v>35000</v>
      </c>
      <c r="H118" s="45">
        <f t="shared" si="130"/>
        <v>35000</v>
      </c>
      <c r="I118" s="156">
        <v>0</v>
      </c>
      <c r="J118" s="120">
        <f t="shared" si="122"/>
        <v>1004.5</v>
      </c>
      <c r="K118" s="124">
        <f t="shared" si="123"/>
        <v>2485</v>
      </c>
      <c r="L118" s="125">
        <f t="shared" si="129"/>
        <v>385.00000000000006</v>
      </c>
      <c r="M118" s="121">
        <f t="shared" si="124"/>
        <v>1064</v>
      </c>
      <c r="N118" s="121">
        <f t="shared" si="125"/>
        <v>2481.5</v>
      </c>
      <c r="O118" s="137">
        <v>0</v>
      </c>
      <c r="P118" s="123">
        <f t="shared" si="126"/>
        <v>2068.5</v>
      </c>
      <c r="Q118" s="123">
        <f t="shared" si="127"/>
        <v>5351.5</v>
      </c>
      <c r="R118" s="123">
        <f t="shared" si="120"/>
        <v>67931.5</v>
      </c>
    </row>
    <row r="119" spans="1:18" ht="26.25" customHeight="1" x14ac:dyDescent="0.35">
      <c r="A119" s="39">
        <f t="shared" si="121"/>
        <v>93</v>
      </c>
      <c r="B119" s="135" t="s">
        <v>185</v>
      </c>
      <c r="C119" s="135" t="s">
        <v>49</v>
      </c>
      <c r="D119" s="145" t="s">
        <v>182</v>
      </c>
      <c r="E119" s="146" t="s">
        <v>183</v>
      </c>
      <c r="F119" s="117" t="s">
        <v>66</v>
      </c>
      <c r="G119" s="134">
        <v>35000</v>
      </c>
      <c r="H119" s="45">
        <f t="shared" si="130"/>
        <v>35000</v>
      </c>
      <c r="I119" s="156">
        <v>0</v>
      </c>
      <c r="J119" s="120">
        <f t="shared" si="122"/>
        <v>1004.5</v>
      </c>
      <c r="K119" s="124">
        <f t="shared" si="123"/>
        <v>2485</v>
      </c>
      <c r="L119" s="125">
        <f t="shared" si="129"/>
        <v>385.00000000000006</v>
      </c>
      <c r="M119" s="121">
        <f t="shared" si="124"/>
        <v>1064</v>
      </c>
      <c r="N119" s="121">
        <f t="shared" si="125"/>
        <v>2481.5</v>
      </c>
      <c r="O119" s="121">
        <v>0</v>
      </c>
      <c r="P119" s="123">
        <f t="shared" si="126"/>
        <v>2068.5</v>
      </c>
      <c r="Q119" s="123">
        <f t="shared" si="127"/>
        <v>5351.5</v>
      </c>
      <c r="R119" s="123">
        <f t="shared" si="120"/>
        <v>67931.5</v>
      </c>
    </row>
    <row r="120" spans="1:18" ht="42" customHeight="1" x14ac:dyDescent="0.35">
      <c r="A120" s="39">
        <f t="shared" si="121"/>
        <v>94</v>
      </c>
      <c r="B120" s="135" t="s">
        <v>186</v>
      </c>
      <c r="C120" s="135" t="s">
        <v>49</v>
      </c>
      <c r="D120" s="144" t="s">
        <v>182</v>
      </c>
      <c r="E120" s="146" t="s">
        <v>187</v>
      </c>
      <c r="F120" s="117" t="s">
        <v>66</v>
      </c>
      <c r="G120" s="134">
        <v>60000</v>
      </c>
      <c r="H120" s="45">
        <f t="shared" si="130"/>
        <v>60000</v>
      </c>
      <c r="I120" s="156">
        <v>3486.68</v>
      </c>
      <c r="J120" s="120">
        <f t="shared" si="122"/>
        <v>1722</v>
      </c>
      <c r="K120" s="124">
        <f t="shared" si="123"/>
        <v>4260</v>
      </c>
      <c r="L120" s="125">
        <f t="shared" si="129"/>
        <v>660.00000000000011</v>
      </c>
      <c r="M120" s="121">
        <f t="shared" si="124"/>
        <v>1824</v>
      </c>
      <c r="N120" s="121">
        <f t="shared" si="125"/>
        <v>4254</v>
      </c>
      <c r="O120" s="121">
        <v>0</v>
      </c>
      <c r="P120" s="123">
        <f t="shared" si="126"/>
        <v>7032.68</v>
      </c>
      <c r="Q120" s="123">
        <f t="shared" si="127"/>
        <v>9174</v>
      </c>
      <c r="R120" s="123">
        <f t="shared" si="120"/>
        <v>112967.32</v>
      </c>
    </row>
    <row r="121" spans="1:18" ht="42" customHeight="1" x14ac:dyDescent="0.35">
      <c r="A121" s="39">
        <f t="shared" si="121"/>
        <v>95</v>
      </c>
      <c r="B121" s="135" t="s">
        <v>188</v>
      </c>
      <c r="C121" s="135" t="s">
        <v>54</v>
      </c>
      <c r="D121" s="145" t="s">
        <v>182</v>
      </c>
      <c r="E121" s="146" t="s">
        <v>183</v>
      </c>
      <c r="F121" s="117" t="s">
        <v>66</v>
      </c>
      <c r="G121" s="134">
        <v>35000</v>
      </c>
      <c r="H121" s="45">
        <f t="shared" si="130"/>
        <v>35000</v>
      </c>
      <c r="I121" s="156">
        <v>0</v>
      </c>
      <c r="J121" s="120">
        <f t="shared" si="122"/>
        <v>1004.5</v>
      </c>
      <c r="K121" s="124">
        <f t="shared" si="123"/>
        <v>2485</v>
      </c>
      <c r="L121" s="125">
        <f t="shared" si="129"/>
        <v>385.00000000000006</v>
      </c>
      <c r="M121" s="121">
        <f t="shared" si="124"/>
        <v>1064</v>
      </c>
      <c r="N121" s="121">
        <f t="shared" si="125"/>
        <v>2481.5</v>
      </c>
      <c r="O121" s="121">
        <v>0</v>
      </c>
      <c r="P121" s="123">
        <f t="shared" si="126"/>
        <v>2068.5</v>
      </c>
      <c r="Q121" s="123">
        <f t="shared" si="127"/>
        <v>5351.5</v>
      </c>
      <c r="R121" s="123">
        <f t="shared" si="120"/>
        <v>67931.5</v>
      </c>
    </row>
    <row r="122" spans="1:18" ht="42" customHeight="1" x14ac:dyDescent="0.35">
      <c r="A122" s="39">
        <f t="shared" si="121"/>
        <v>96</v>
      </c>
      <c r="B122" s="135" t="s">
        <v>189</v>
      </c>
      <c r="C122" s="135" t="s">
        <v>49</v>
      </c>
      <c r="D122" s="144" t="s">
        <v>182</v>
      </c>
      <c r="E122" s="140" t="s">
        <v>415</v>
      </c>
      <c r="F122" s="117" t="s">
        <v>66</v>
      </c>
      <c r="G122" s="134">
        <v>60000</v>
      </c>
      <c r="H122" s="45">
        <v>47500</v>
      </c>
      <c r="I122" s="156">
        <v>3486.68</v>
      </c>
      <c r="J122" s="120">
        <f t="shared" si="122"/>
        <v>1722</v>
      </c>
      <c r="K122" s="124">
        <f t="shared" si="123"/>
        <v>4260</v>
      </c>
      <c r="L122" s="125">
        <f t="shared" si="129"/>
        <v>660.00000000000011</v>
      </c>
      <c r="M122" s="121">
        <f t="shared" si="124"/>
        <v>1824</v>
      </c>
      <c r="N122" s="121">
        <f t="shared" si="125"/>
        <v>4254</v>
      </c>
      <c r="O122" s="121">
        <v>0</v>
      </c>
      <c r="P122" s="123">
        <f t="shared" si="126"/>
        <v>7032.68</v>
      </c>
      <c r="Q122" s="123">
        <f t="shared" si="127"/>
        <v>9174</v>
      </c>
      <c r="R122" s="123">
        <f t="shared" si="120"/>
        <v>100467.32</v>
      </c>
    </row>
    <row r="123" spans="1:18" ht="51" customHeight="1" x14ac:dyDescent="0.35">
      <c r="A123" s="39">
        <f t="shared" si="121"/>
        <v>97</v>
      </c>
      <c r="B123" s="135" t="s">
        <v>442</v>
      </c>
      <c r="C123" s="135" t="s">
        <v>49</v>
      </c>
      <c r="D123" s="144" t="s">
        <v>182</v>
      </c>
      <c r="E123" s="140" t="s">
        <v>174</v>
      </c>
      <c r="F123" s="117" t="s">
        <v>66</v>
      </c>
      <c r="G123" s="134">
        <v>30000</v>
      </c>
      <c r="H123" s="45">
        <v>0</v>
      </c>
      <c r="I123" s="156">
        <v>0</v>
      </c>
      <c r="J123" s="120">
        <f t="shared" si="122"/>
        <v>861</v>
      </c>
      <c r="K123" s="124">
        <f t="shared" si="123"/>
        <v>2130</v>
      </c>
      <c r="L123" s="125">
        <f t="shared" si="129"/>
        <v>330.00000000000006</v>
      </c>
      <c r="M123" s="121">
        <f t="shared" si="124"/>
        <v>912</v>
      </c>
      <c r="N123" s="121">
        <f t="shared" si="125"/>
        <v>2127</v>
      </c>
      <c r="O123" s="121">
        <v>0</v>
      </c>
      <c r="P123" s="123">
        <f t="shared" si="126"/>
        <v>1773</v>
      </c>
      <c r="Q123" s="123">
        <f t="shared" si="127"/>
        <v>4587</v>
      </c>
      <c r="R123" s="123">
        <f t="shared" si="120"/>
        <v>28227</v>
      </c>
    </row>
    <row r="124" spans="1:18" ht="51" customHeight="1" x14ac:dyDescent="0.35">
      <c r="A124" s="39">
        <f>+A123+1</f>
        <v>98</v>
      </c>
      <c r="B124" s="135" t="s">
        <v>191</v>
      </c>
      <c r="C124" s="135" t="s">
        <v>54</v>
      </c>
      <c r="D124" s="144" t="s">
        <v>182</v>
      </c>
      <c r="E124" s="140" t="s">
        <v>192</v>
      </c>
      <c r="F124" s="117" t="s">
        <v>59</v>
      </c>
      <c r="G124" s="134">
        <v>115000</v>
      </c>
      <c r="H124" s="45">
        <f t="shared" ref="H124:H134" si="131">+G124</f>
        <v>115000</v>
      </c>
      <c r="I124" s="156">
        <v>15633.74</v>
      </c>
      <c r="J124" s="120">
        <f t="shared" si="122"/>
        <v>3300.5</v>
      </c>
      <c r="K124" s="124">
        <f t="shared" si="123"/>
        <v>8165</v>
      </c>
      <c r="L124" s="122">
        <f t="shared" ref="L124" si="132">77410*1.1%</f>
        <v>851.5100000000001</v>
      </c>
      <c r="M124" s="121">
        <f t="shared" si="124"/>
        <v>3496</v>
      </c>
      <c r="N124" s="121">
        <f t="shared" si="125"/>
        <v>8153.5000000000009</v>
      </c>
      <c r="O124" s="121">
        <v>0</v>
      </c>
      <c r="P124" s="123">
        <f t="shared" si="126"/>
        <v>22430.239999999998</v>
      </c>
      <c r="Q124" s="123">
        <f t="shared" si="127"/>
        <v>17170.010000000002</v>
      </c>
      <c r="R124" s="123">
        <f t="shared" si="120"/>
        <v>207569.76</v>
      </c>
    </row>
    <row r="125" spans="1:18" ht="51" customHeight="1" x14ac:dyDescent="0.35">
      <c r="A125" s="39">
        <f>+A124+1</f>
        <v>99</v>
      </c>
      <c r="B125" s="135" t="s">
        <v>193</v>
      </c>
      <c r="C125" s="135" t="s">
        <v>54</v>
      </c>
      <c r="D125" s="144" t="s">
        <v>182</v>
      </c>
      <c r="E125" s="140" t="s">
        <v>194</v>
      </c>
      <c r="F125" s="117" t="s">
        <v>66</v>
      </c>
      <c r="G125" s="134">
        <v>43000</v>
      </c>
      <c r="H125" s="45">
        <f t="shared" si="131"/>
        <v>43000</v>
      </c>
      <c r="I125" s="156">
        <v>608.74</v>
      </c>
      <c r="J125" s="120">
        <f t="shared" si="122"/>
        <v>1234.0999999999999</v>
      </c>
      <c r="K125" s="124">
        <f t="shared" si="123"/>
        <v>3053</v>
      </c>
      <c r="L125" s="125">
        <f t="shared" ref="L125:L129" si="133">+G125*1.1%</f>
        <v>473.00000000000006</v>
      </c>
      <c r="M125" s="121">
        <f t="shared" si="124"/>
        <v>1307.2</v>
      </c>
      <c r="N125" s="121">
        <f t="shared" si="125"/>
        <v>3048.7000000000003</v>
      </c>
      <c r="O125" s="121">
        <v>1715.46</v>
      </c>
      <c r="P125" s="134">
        <f t="shared" si="126"/>
        <v>4865.5</v>
      </c>
      <c r="Q125" s="134">
        <f t="shared" si="127"/>
        <v>6574.7000000000007</v>
      </c>
      <c r="R125" s="123">
        <f t="shared" si="120"/>
        <v>81134.5</v>
      </c>
    </row>
    <row r="126" spans="1:18" ht="51" customHeight="1" x14ac:dyDescent="0.35">
      <c r="A126" s="39">
        <f t="shared" si="121"/>
        <v>100</v>
      </c>
      <c r="B126" s="135" t="s">
        <v>195</v>
      </c>
      <c r="C126" s="135" t="s">
        <v>49</v>
      </c>
      <c r="D126" s="144" t="s">
        <v>182</v>
      </c>
      <c r="E126" s="140" t="s">
        <v>166</v>
      </c>
      <c r="F126" s="117" t="s">
        <v>66</v>
      </c>
      <c r="G126" s="134">
        <v>34000</v>
      </c>
      <c r="H126" s="45">
        <f t="shared" si="131"/>
        <v>34000</v>
      </c>
      <c r="I126" s="156">
        <v>0</v>
      </c>
      <c r="J126" s="120">
        <f t="shared" si="122"/>
        <v>975.8</v>
      </c>
      <c r="K126" s="124">
        <f t="shared" si="123"/>
        <v>2414</v>
      </c>
      <c r="L126" s="125">
        <f t="shared" si="133"/>
        <v>374.00000000000006</v>
      </c>
      <c r="M126" s="121">
        <f t="shared" si="124"/>
        <v>1033.5999999999999</v>
      </c>
      <c r="N126" s="121">
        <f t="shared" si="125"/>
        <v>2410.6000000000004</v>
      </c>
      <c r="O126" s="121">
        <v>0</v>
      </c>
      <c r="P126" s="134">
        <f t="shared" si="126"/>
        <v>2009.3999999999999</v>
      </c>
      <c r="Q126" s="134">
        <f t="shared" si="127"/>
        <v>5198.6000000000004</v>
      </c>
      <c r="R126" s="123">
        <f t="shared" si="120"/>
        <v>65990.600000000006</v>
      </c>
    </row>
    <row r="127" spans="1:18" ht="51" customHeight="1" x14ac:dyDescent="0.35">
      <c r="A127" s="39">
        <f t="shared" si="121"/>
        <v>101</v>
      </c>
      <c r="B127" s="135" t="s">
        <v>196</v>
      </c>
      <c r="C127" s="135" t="s">
        <v>54</v>
      </c>
      <c r="D127" s="144" t="s">
        <v>182</v>
      </c>
      <c r="E127" s="140" t="s">
        <v>197</v>
      </c>
      <c r="F127" s="117" t="s">
        <v>66</v>
      </c>
      <c r="G127" s="134">
        <v>40000</v>
      </c>
      <c r="H127" s="45">
        <f t="shared" si="131"/>
        <v>40000</v>
      </c>
      <c r="I127" s="156">
        <v>442.65</v>
      </c>
      <c r="J127" s="120">
        <f t="shared" si="122"/>
        <v>1148</v>
      </c>
      <c r="K127" s="124">
        <f t="shared" si="123"/>
        <v>2840</v>
      </c>
      <c r="L127" s="125">
        <f t="shared" si="133"/>
        <v>440.00000000000006</v>
      </c>
      <c r="M127" s="121">
        <f t="shared" si="124"/>
        <v>1216</v>
      </c>
      <c r="N127" s="121">
        <f t="shared" si="125"/>
        <v>2836</v>
      </c>
      <c r="O127" s="121">
        <v>0</v>
      </c>
      <c r="P127" s="123">
        <f t="shared" si="126"/>
        <v>2806.65</v>
      </c>
      <c r="Q127" s="123">
        <f t="shared" si="127"/>
        <v>6116</v>
      </c>
      <c r="R127" s="123">
        <f t="shared" si="120"/>
        <v>77193.350000000006</v>
      </c>
    </row>
    <row r="128" spans="1:18" ht="51" customHeight="1" x14ac:dyDescent="0.35">
      <c r="A128" s="39">
        <f t="shared" si="121"/>
        <v>102</v>
      </c>
      <c r="B128" s="135" t="s">
        <v>198</v>
      </c>
      <c r="C128" s="135" t="s">
        <v>49</v>
      </c>
      <c r="D128" s="144" t="s">
        <v>182</v>
      </c>
      <c r="E128" s="140" t="s">
        <v>178</v>
      </c>
      <c r="F128" s="117" t="s">
        <v>66</v>
      </c>
      <c r="G128" s="134">
        <v>34000</v>
      </c>
      <c r="H128" s="45">
        <f t="shared" si="131"/>
        <v>34000</v>
      </c>
      <c r="I128" s="156">
        <v>0</v>
      </c>
      <c r="J128" s="120">
        <f t="shared" si="122"/>
        <v>975.8</v>
      </c>
      <c r="K128" s="124">
        <f t="shared" si="123"/>
        <v>2414</v>
      </c>
      <c r="L128" s="125">
        <f t="shared" si="133"/>
        <v>374.00000000000006</v>
      </c>
      <c r="M128" s="121">
        <f t="shared" si="124"/>
        <v>1033.5999999999999</v>
      </c>
      <c r="N128" s="121">
        <f t="shared" si="125"/>
        <v>2410.6000000000004</v>
      </c>
      <c r="O128" s="121">
        <v>0</v>
      </c>
      <c r="P128" s="123">
        <f t="shared" si="126"/>
        <v>2009.3999999999999</v>
      </c>
      <c r="Q128" s="123">
        <f t="shared" si="127"/>
        <v>5198.6000000000004</v>
      </c>
      <c r="R128" s="123">
        <f t="shared" si="120"/>
        <v>65990.600000000006</v>
      </c>
    </row>
    <row r="129" spans="1:18" ht="51" customHeight="1" x14ac:dyDescent="0.35">
      <c r="A129" s="39">
        <f>+A128+1</f>
        <v>103</v>
      </c>
      <c r="B129" s="135" t="s">
        <v>199</v>
      </c>
      <c r="C129" s="135" t="s">
        <v>54</v>
      </c>
      <c r="D129" s="144" t="s">
        <v>182</v>
      </c>
      <c r="E129" s="116" t="s">
        <v>197</v>
      </c>
      <c r="F129" s="117" t="s">
        <v>66</v>
      </c>
      <c r="G129" s="134">
        <v>40000</v>
      </c>
      <c r="H129" s="45">
        <f t="shared" si="131"/>
        <v>40000</v>
      </c>
      <c r="I129" s="156">
        <v>442.65</v>
      </c>
      <c r="J129" s="120">
        <f t="shared" si="122"/>
        <v>1148</v>
      </c>
      <c r="K129" s="124">
        <f t="shared" si="123"/>
        <v>2840</v>
      </c>
      <c r="L129" s="125">
        <f t="shared" si="133"/>
        <v>440.00000000000006</v>
      </c>
      <c r="M129" s="121">
        <f t="shared" si="124"/>
        <v>1216</v>
      </c>
      <c r="N129" s="121">
        <f t="shared" si="125"/>
        <v>2836</v>
      </c>
      <c r="O129" s="121">
        <v>0</v>
      </c>
      <c r="P129" s="123">
        <f t="shared" si="126"/>
        <v>2806.65</v>
      </c>
      <c r="Q129" s="123">
        <f t="shared" si="127"/>
        <v>6116</v>
      </c>
      <c r="R129" s="123">
        <f t="shared" si="120"/>
        <v>77193.350000000006</v>
      </c>
    </row>
    <row r="130" spans="1:18" ht="51" customHeight="1" x14ac:dyDescent="0.35">
      <c r="A130" s="39">
        <f>+A129+1</f>
        <v>104</v>
      </c>
      <c r="B130" s="135" t="s">
        <v>200</v>
      </c>
      <c r="C130" s="135" t="s">
        <v>54</v>
      </c>
      <c r="D130" s="144" t="s">
        <v>182</v>
      </c>
      <c r="E130" s="116" t="s">
        <v>201</v>
      </c>
      <c r="F130" s="117" t="s">
        <v>56</v>
      </c>
      <c r="G130" s="134">
        <v>90000</v>
      </c>
      <c r="H130" s="45">
        <f t="shared" si="131"/>
        <v>90000</v>
      </c>
      <c r="I130" s="156">
        <v>8895.39</v>
      </c>
      <c r="J130" s="120">
        <f t="shared" si="122"/>
        <v>2583</v>
      </c>
      <c r="K130" s="124">
        <f t="shared" si="123"/>
        <v>6390</v>
      </c>
      <c r="L130" s="122">
        <f t="shared" ref="L130:L131" si="134">77410*1.1%</f>
        <v>851.5100000000001</v>
      </c>
      <c r="M130" s="121">
        <f t="shared" si="124"/>
        <v>2736</v>
      </c>
      <c r="N130" s="121">
        <f t="shared" si="125"/>
        <v>6381</v>
      </c>
      <c r="O130" s="121">
        <f>1715.46*2</f>
        <v>3430.92</v>
      </c>
      <c r="P130" s="123">
        <f t="shared" si="126"/>
        <v>17645.309999999998</v>
      </c>
      <c r="Q130" s="123">
        <f t="shared" si="127"/>
        <v>13622.51</v>
      </c>
      <c r="R130" s="123">
        <f t="shared" si="120"/>
        <v>162354.69</v>
      </c>
    </row>
    <row r="131" spans="1:18" ht="51" customHeight="1" x14ac:dyDescent="0.35">
      <c r="A131" s="39">
        <f t="shared" si="121"/>
        <v>105</v>
      </c>
      <c r="B131" s="135" t="s">
        <v>202</v>
      </c>
      <c r="C131" s="135" t="s">
        <v>49</v>
      </c>
      <c r="D131" s="144" t="s">
        <v>182</v>
      </c>
      <c r="E131" s="116" t="s">
        <v>201</v>
      </c>
      <c r="F131" s="117" t="s">
        <v>56</v>
      </c>
      <c r="G131" s="134">
        <v>90000</v>
      </c>
      <c r="H131" s="45">
        <f t="shared" si="131"/>
        <v>90000</v>
      </c>
      <c r="I131" s="156">
        <v>9753.1200000000008</v>
      </c>
      <c r="J131" s="120">
        <f t="shared" si="122"/>
        <v>2583</v>
      </c>
      <c r="K131" s="124">
        <f t="shared" si="123"/>
        <v>6390</v>
      </c>
      <c r="L131" s="122">
        <f t="shared" si="134"/>
        <v>851.5100000000001</v>
      </c>
      <c r="M131" s="121">
        <f t="shared" si="124"/>
        <v>2736</v>
      </c>
      <c r="N131" s="121">
        <f t="shared" si="125"/>
        <v>6381</v>
      </c>
      <c r="O131" s="121">
        <v>0</v>
      </c>
      <c r="P131" s="123">
        <f t="shared" si="126"/>
        <v>15072.12</v>
      </c>
      <c r="Q131" s="123">
        <f t="shared" si="127"/>
        <v>13622.51</v>
      </c>
      <c r="R131" s="123">
        <f t="shared" si="120"/>
        <v>164927.88</v>
      </c>
    </row>
    <row r="132" spans="1:18" ht="51" customHeight="1" x14ac:dyDescent="0.35">
      <c r="A132" s="39">
        <f t="shared" si="121"/>
        <v>106</v>
      </c>
      <c r="B132" s="135" t="s">
        <v>203</v>
      </c>
      <c r="C132" s="135" t="s">
        <v>49</v>
      </c>
      <c r="D132" s="144" t="s">
        <v>182</v>
      </c>
      <c r="E132" s="116" t="s">
        <v>176</v>
      </c>
      <c r="F132" s="117" t="s">
        <v>66</v>
      </c>
      <c r="G132" s="134">
        <v>27000</v>
      </c>
      <c r="H132" s="45">
        <f t="shared" si="131"/>
        <v>27000</v>
      </c>
      <c r="I132" s="156">
        <v>0</v>
      </c>
      <c r="J132" s="120">
        <f t="shared" si="122"/>
        <v>774.9</v>
      </c>
      <c r="K132" s="124">
        <f t="shared" si="123"/>
        <v>1917</v>
      </c>
      <c r="L132" s="125">
        <f t="shared" ref="L132:L139" si="135">+G132*1.1%</f>
        <v>297.00000000000006</v>
      </c>
      <c r="M132" s="121">
        <f t="shared" si="124"/>
        <v>820.8</v>
      </c>
      <c r="N132" s="121">
        <f t="shared" si="125"/>
        <v>1914.3000000000002</v>
      </c>
      <c r="O132" s="121">
        <v>0</v>
      </c>
      <c r="P132" s="123">
        <f t="shared" si="126"/>
        <v>1595.6999999999998</v>
      </c>
      <c r="Q132" s="123">
        <f t="shared" si="127"/>
        <v>4128.3</v>
      </c>
      <c r="R132" s="123">
        <f t="shared" si="120"/>
        <v>52404.3</v>
      </c>
    </row>
    <row r="133" spans="1:18" ht="51" customHeight="1" x14ac:dyDescent="0.35">
      <c r="A133" s="39">
        <f t="shared" si="121"/>
        <v>107</v>
      </c>
      <c r="B133" s="135" t="s">
        <v>204</v>
      </c>
      <c r="C133" s="135" t="s">
        <v>49</v>
      </c>
      <c r="D133" s="144" t="s">
        <v>182</v>
      </c>
      <c r="E133" s="140" t="s">
        <v>194</v>
      </c>
      <c r="F133" s="117" t="s">
        <v>66</v>
      </c>
      <c r="G133" s="134">
        <v>43000</v>
      </c>
      <c r="H133" s="45">
        <f t="shared" si="131"/>
        <v>43000</v>
      </c>
      <c r="I133" s="156">
        <v>866.06</v>
      </c>
      <c r="J133" s="120">
        <f t="shared" si="122"/>
        <v>1234.0999999999999</v>
      </c>
      <c r="K133" s="124">
        <f t="shared" si="123"/>
        <v>3053</v>
      </c>
      <c r="L133" s="125">
        <f t="shared" si="135"/>
        <v>473.00000000000006</v>
      </c>
      <c r="M133" s="121">
        <f t="shared" si="124"/>
        <v>1307.2</v>
      </c>
      <c r="N133" s="121">
        <f t="shared" si="125"/>
        <v>3048.7000000000003</v>
      </c>
      <c r="O133" s="121">
        <v>0</v>
      </c>
      <c r="P133" s="123">
        <f t="shared" si="126"/>
        <v>3407.3599999999997</v>
      </c>
      <c r="Q133" s="123">
        <f t="shared" si="127"/>
        <v>6574.7000000000007</v>
      </c>
      <c r="R133" s="123">
        <f t="shared" si="120"/>
        <v>82592.639999999999</v>
      </c>
    </row>
    <row r="134" spans="1:18" ht="51" customHeight="1" x14ac:dyDescent="0.35">
      <c r="A134" s="39">
        <f t="shared" si="121"/>
        <v>108</v>
      </c>
      <c r="B134" s="135" t="s">
        <v>205</v>
      </c>
      <c r="C134" s="135" t="s">
        <v>49</v>
      </c>
      <c r="D134" s="144" t="s">
        <v>182</v>
      </c>
      <c r="E134" s="140" t="s">
        <v>166</v>
      </c>
      <c r="F134" s="117" t="s">
        <v>66</v>
      </c>
      <c r="G134" s="134">
        <v>34000</v>
      </c>
      <c r="H134" s="45">
        <f t="shared" si="131"/>
        <v>34000</v>
      </c>
      <c r="I134" s="156">
        <v>0</v>
      </c>
      <c r="J134" s="120">
        <f t="shared" si="122"/>
        <v>975.8</v>
      </c>
      <c r="K134" s="124">
        <f t="shared" si="123"/>
        <v>2414</v>
      </c>
      <c r="L134" s="125">
        <f t="shared" si="135"/>
        <v>374.00000000000006</v>
      </c>
      <c r="M134" s="121">
        <f t="shared" si="124"/>
        <v>1033.5999999999999</v>
      </c>
      <c r="N134" s="121">
        <f t="shared" si="125"/>
        <v>2410.6000000000004</v>
      </c>
      <c r="O134" s="121">
        <v>0</v>
      </c>
      <c r="P134" s="123">
        <f t="shared" si="126"/>
        <v>2009.3999999999999</v>
      </c>
      <c r="Q134" s="123">
        <f t="shared" si="127"/>
        <v>5198.6000000000004</v>
      </c>
      <c r="R134" s="123">
        <f t="shared" si="120"/>
        <v>65990.600000000006</v>
      </c>
    </row>
    <row r="135" spans="1:18" ht="51" customHeight="1" x14ac:dyDescent="0.35">
      <c r="A135" s="39">
        <f>+A134+1</f>
        <v>109</v>
      </c>
      <c r="B135" s="135" t="s">
        <v>422</v>
      </c>
      <c r="C135" s="135" t="s">
        <v>49</v>
      </c>
      <c r="D135" s="144" t="s">
        <v>182</v>
      </c>
      <c r="E135" s="140" t="s">
        <v>178</v>
      </c>
      <c r="F135" s="117" t="s">
        <v>66</v>
      </c>
      <c r="G135" s="134">
        <v>34000</v>
      </c>
      <c r="H135" s="45">
        <v>11333.33</v>
      </c>
      <c r="I135" s="156">
        <v>0</v>
      </c>
      <c r="J135" s="120">
        <f t="shared" si="122"/>
        <v>975.8</v>
      </c>
      <c r="K135" s="124">
        <f t="shared" si="123"/>
        <v>2414</v>
      </c>
      <c r="L135" s="125">
        <f t="shared" si="135"/>
        <v>374.00000000000006</v>
      </c>
      <c r="M135" s="121">
        <f t="shared" si="124"/>
        <v>1033.5999999999999</v>
      </c>
      <c r="N135" s="121">
        <f t="shared" si="125"/>
        <v>2410.6000000000004</v>
      </c>
      <c r="O135" s="121">
        <v>0</v>
      </c>
      <c r="P135" s="123">
        <f t="shared" si="126"/>
        <v>2009.3999999999999</v>
      </c>
      <c r="Q135" s="123">
        <f t="shared" si="127"/>
        <v>5198.6000000000004</v>
      </c>
      <c r="R135" s="123">
        <f t="shared" si="120"/>
        <v>43323.93</v>
      </c>
    </row>
    <row r="136" spans="1:18" ht="51" customHeight="1" x14ac:dyDescent="0.35">
      <c r="A136" s="39">
        <f>+A135+1</f>
        <v>110</v>
      </c>
      <c r="B136" s="135" t="s">
        <v>423</v>
      </c>
      <c r="C136" s="135" t="s">
        <v>49</v>
      </c>
      <c r="D136" s="144" t="s">
        <v>182</v>
      </c>
      <c r="E136" s="140" t="s">
        <v>424</v>
      </c>
      <c r="F136" s="117" t="s">
        <v>66</v>
      </c>
      <c r="G136" s="134">
        <v>45000</v>
      </c>
      <c r="H136" s="45">
        <v>15000</v>
      </c>
      <c r="I136" s="156">
        <v>1148.33</v>
      </c>
      <c r="J136" s="120">
        <f t="shared" si="122"/>
        <v>1291.5</v>
      </c>
      <c r="K136" s="124">
        <f t="shared" si="123"/>
        <v>3195</v>
      </c>
      <c r="L136" s="125">
        <f t="shared" si="135"/>
        <v>495.00000000000006</v>
      </c>
      <c r="M136" s="121">
        <f t="shared" si="124"/>
        <v>1368</v>
      </c>
      <c r="N136" s="121">
        <f t="shared" si="125"/>
        <v>3190.5</v>
      </c>
      <c r="O136" s="121">
        <v>0</v>
      </c>
      <c r="P136" s="123">
        <f t="shared" si="126"/>
        <v>3807.83</v>
      </c>
      <c r="Q136" s="123">
        <f t="shared" si="127"/>
        <v>6880.5</v>
      </c>
      <c r="R136" s="123">
        <f t="shared" si="120"/>
        <v>56192.17</v>
      </c>
    </row>
    <row r="137" spans="1:18" ht="39.75" customHeight="1" x14ac:dyDescent="0.35">
      <c r="A137" s="39">
        <f>+A136+1</f>
        <v>111</v>
      </c>
      <c r="B137" s="135" t="s">
        <v>266</v>
      </c>
      <c r="C137" s="135" t="s">
        <v>54</v>
      </c>
      <c r="D137" s="144" t="s">
        <v>182</v>
      </c>
      <c r="E137" s="140" t="s">
        <v>194</v>
      </c>
      <c r="F137" s="117" t="s">
        <v>66</v>
      </c>
      <c r="G137" s="134">
        <v>43000</v>
      </c>
      <c r="H137" s="45">
        <v>41000</v>
      </c>
      <c r="I137" s="156">
        <v>866.06</v>
      </c>
      <c r="J137" s="120">
        <f>G137*2.87/100</f>
        <v>1234.0999999999999</v>
      </c>
      <c r="K137" s="124">
        <f>G137*7.1/100</f>
        <v>3053</v>
      </c>
      <c r="L137" s="125">
        <f>+G137*1.1%</f>
        <v>473.00000000000006</v>
      </c>
      <c r="M137" s="125">
        <f>G137*3.04/100</f>
        <v>1307.2</v>
      </c>
      <c r="N137" s="121">
        <f>+G137*7.09%</f>
        <v>3048.7000000000003</v>
      </c>
      <c r="O137" s="137">
        <v>0</v>
      </c>
      <c r="P137" s="123">
        <f>I137+J137+M137+O137</f>
        <v>3407.3599999999997</v>
      </c>
      <c r="Q137" s="123">
        <f>K137+L137+N137</f>
        <v>6574.7000000000007</v>
      </c>
      <c r="R137" s="123">
        <f t="shared" si="120"/>
        <v>80592.639999999999</v>
      </c>
    </row>
    <row r="138" spans="1:18" ht="39.75" customHeight="1" x14ac:dyDescent="0.35">
      <c r="A138" s="39">
        <f>+A137+1</f>
        <v>112</v>
      </c>
      <c r="B138" s="135" t="s">
        <v>455</v>
      </c>
      <c r="C138" s="135" t="s">
        <v>49</v>
      </c>
      <c r="D138" s="144" t="s">
        <v>182</v>
      </c>
      <c r="E138" s="140" t="s">
        <v>178</v>
      </c>
      <c r="F138" s="117" t="s">
        <v>66</v>
      </c>
      <c r="G138" s="134">
        <v>34000</v>
      </c>
      <c r="H138" s="45">
        <v>0</v>
      </c>
      <c r="I138" s="156"/>
      <c r="J138" s="120">
        <f>G138*2.87/100</f>
        <v>975.8</v>
      </c>
      <c r="K138" s="124">
        <f>G138*7.1/100</f>
        <v>2414</v>
      </c>
      <c r="L138" s="125">
        <f>+G138*1.1%</f>
        <v>374.00000000000006</v>
      </c>
      <c r="M138" s="125">
        <f>G138*3.04/100</f>
        <v>1033.5999999999999</v>
      </c>
      <c r="N138" s="121">
        <f>+G138*7.09%</f>
        <v>2410.6000000000004</v>
      </c>
      <c r="O138" s="137">
        <v>0</v>
      </c>
      <c r="P138" s="123">
        <f>I138+J138+M138+O138</f>
        <v>2009.3999999999999</v>
      </c>
      <c r="Q138" s="123">
        <f>K138+L138+N138</f>
        <v>5198.6000000000004</v>
      </c>
      <c r="R138" s="123">
        <f t="shared" si="120"/>
        <v>31990.6</v>
      </c>
    </row>
    <row r="139" spans="1:18" ht="51" customHeight="1" x14ac:dyDescent="0.35">
      <c r="A139" s="39">
        <f>+A138+1</f>
        <v>113</v>
      </c>
      <c r="B139" s="116" t="s">
        <v>206</v>
      </c>
      <c r="C139" s="116" t="s">
        <v>49</v>
      </c>
      <c r="D139" s="144" t="s">
        <v>182</v>
      </c>
      <c r="E139" s="116" t="s">
        <v>174</v>
      </c>
      <c r="F139" s="117" t="s">
        <v>66</v>
      </c>
      <c r="G139" s="134">
        <v>30000</v>
      </c>
      <c r="H139" s="45">
        <f>+G139</f>
        <v>30000</v>
      </c>
      <c r="I139" s="156">
        <v>0</v>
      </c>
      <c r="J139" s="120">
        <f t="shared" si="122"/>
        <v>861</v>
      </c>
      <c r="K139" s="124">
        <f t="shared" si="123"/>
        <v>2130</v>
      </c>
      <c r="L139" s="125">
        <f t="shared" si="135"/>
        <v>330.00000000000006</v>
      </c>
      <c r="M139" s="121">
        <f t="shared" si="124"/>
        <v>912</v>
      </c>
      <c r="N139" s="121">
        <f t="shared" si="125"/>
        <v>2127</v>
      </c>
      <c r="O139" s="121">
        <v>0</v>
      </c>
      <c r="P139" s="123">
        <f>I139+J139+M139+O139</f>
        <v>1773</v>
      </c>
      <c r="Q139" s="123">
        <f t="shared" si="127"/>
        <v>4587</v>
      </c>
      <c r="R139" s="123">
        <f t="shared" si="120"/>
        <v>58227</v>
      </c>
    </row>
    <row r="140" spans="1:18" ht="24.75" customHeight="1" x14ac:dyDescent="0.25">
      <c r="A140" s="192" t="s">
        <v>25</v>
      </c>
      <c r="B140" s="193"/>
      <c r="C140" s="193"/>
      <c r="D140" s="193"/>
      <c r="E140" s="194"/>
      <c r="F140" s="40"/>
      <c r="G140" s="46">
        <f t="shared" ref="G140:R140" si="136">SUM(G101:G139)</f>
        <v>2419000</v>
      </c>
      <c r="H140" s="46">
        <f t="shared" si="136"/>
        <v>2287083.33</v>
      </c>
      <c r="I140" s="46">
        <f t="shared" si="136"/>
        <v>203903.25999999992</v>
      </c>
      <c r="J140" s="46">
        <f t="shared" si="136"/>
        <v>69425.300000000032</v>
      </c>
      <c r="K140" s="46">
        <f t="shared" si="136"/>
        <v>171749</v>
      </c>
      <c r="L140" s="46">
        <f t="shared" si="136"/>
        <v>21235.61</v>
      </c>
      <c r="M140" s="46">
        <f t="shared" si="136"/>
        <v>73036.759999999995</v>
      </c>
      <c r="N140" s="46">
        <f t="shared" si="136"/>
        <v>170339.02250000005</v>
      </c>
      <c r="O140" s="46">
        <f t="shared" si="136"/>
        <v>12008.22</v>
      </c>
      <c r="P140" s="46">
        <f t="shared" si="136"/>
        <v>358373.5400000001</v>
      </c>
      <c r="Q140" s="46">
        <f t="shared" si="136"/>
        <v>363323.63250000001</v>
      </c>
      <c r="R140" s="46">
        <f t="shared" si="136"/>
        <v>4347709.79</v>
      </c>
    </row>
    <row r="141" spans="1:18" ht="43.5" customHeight="1" x14ac:dyDescent="0.25">
      <c r="A141" s="173" t="s">
        <v>410</v>
      </c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</row>
    <row r="142" spans="1:18" ht="38.25" customHeight="1" x14ac:dyDescent="0.35">
      <c r="A142" s="39">
        <f>+A139+1</f>
        <v>114</v>
      </c>
      <c r="B142" s="116" t="s">
        <v>370</v>
      </c>
      <c r="C142" s="116" t="s">
        <v>49</v>
      </c>
      <c r="D142" s="116" t="s">
        <v>409</v>
      </c>
      <c r="E142" s="116" t="s">
        <v>371</v>
      </c>
      <c r="F142" s="117" t="s">
        <v>372</v>
      </c>
      <c r="G142" s="134">
        <v>190000</v>
      </c>
      <c r="H142" s="45">
        <v>182500</v>
      </c>
      <c r="I142" s="156">
        <v>33275.620000000003</v>
      </c>
      <c r="J142" s="156">
        <f>+G142*2.87%</f>
        <v>5453</v>
      </c>
      <c r="K142" s="156">
        <f>+G142*7.1%</f>
        <v>13489.999999999998</v>
      </c>
      <c r="L142" s="156">
        <f t="shared" ref="L142:L283" si="137">77410*1.1%</f>
        <v>851.5100000000001</v>
      </c>
      <c r="M142" s="156">
        <f>G142*3.04/100</f>
        <v>5776</v>
      </c>
      <c r="N142" s="156">
        <f>+G142*7.09%</f>
        <v>13471</v>
      </c>
      <c r="O142" s="156">
        <v>0</v>
      </c>
      <c r="P142" s="156">
        <f>I142+J142+M142+O142</f>
        <v>44504.62</v>
      </c>
      <c r="Q142" s="156">
        <f>K142+L142+N142</f>
        <v>27812.51</v>
      </c>
      <c r="R142" s="123">
        <f t="shared" ref="R142:R145" si="138">G142-P142+H142</f>
        <v>327995.38</v>
      </c>
    </row>
    <row r="143" spans="1:18" ht="28.5" customHeight="1" x14ac:dyDescent="0.35">
      <c r="A143" s="39">
        <f>+A142+1</f>
        <v>115</v>
      </c>
      <c r="B143" s="116" t="s">
        <v>90</v>
      </c>
      <c r="C143" s="116" t="s">
        <v>54</v>
      </c>
      <c r="D143" s="116" t="s">
        <v>409</v>
      </c>
      <c r="E143" s="116" t="s">
        <v>438</v>
      </c>
      <c r="F143" s="117" t="s">
        <v>56</v>
      </c>
      <c r="G143" s="134">
        <v>160000</v>
      </c>
      <c r="H143" s="41">
        <f>+G143</f>
        <v>160000</v>
      </c>
      <c r="I143" s="156">
        <v>26218.87</v>
      </c>
      <c r="J143" s="120">
        <f>G143*2.87/100</f>
        <v>4592</v>
      </c>
      <c r="K143" s="124">
        <f>G143*7.1/100</f>
        <v>11360</v>
      </c>
      <c r="L143" s="122">
        <f t="shared" si="24"/>
        <v>851.5100000000001</v>
      </c>
      <c r="M143" s="121">
        <f>G143*3.04/100</f>
        <v>4864</v>
      </c>
      <c r="N143" s="121">
        <f>+G143*7.09%</f>
        <v>11344</v>
      </c>
      <c r="O143" s="121">
        <v>0</v>
      </c>
      <c r="P143" s="123">
        <f>I143+J143+M143+O143</f>
        <v>35674.869999999995</v>
      </c>
      <c r="Q143" s="123">
        <f>K143+L143+N143</f>
        <v>23555.510000000002</v>
      </c>
      <c r="R143" s="123">
        <f t="shared" si="138"/>
        <v>284325.13</v>
      </c>
    </row>
    <row r="144" spans="1:18" s="159" customFormat="1" ht="43.5" customHeight="1" x14ac:dyDescent="0.35">
      <c r="A144" s="153">
        <f>+A143+1</f>
        <v>116</v>
      </c>
      <c r="B144" s="154" t="s">
        <v>401</v>
      </c>
      <c r="C144" s="155" t="s">
        <v>54</v>
      </c>
      <c r="D144" s="116" t="s">
        <v>409</v>
      </c>
      <c r="E144" s="154" t="s">
        <v>404</v>
      </c>
      <c r="F144" s="117" t="s">
        <v>56</v>
      </c>
      <c r="G144" s="134">
        <v>90000</v>
      </c>
      <c r="H144" s="157">
        <f>+G144</f>
        <v>90000</v>
      </c>
      <c r="I144" s="156">
        <v>9753.1200000000008</v>
      </c>
      <c r="J144" s="156">
        <f>G144*2.87/100</f>
        <v>2583</v>
      </c>
      <c r="K144" s="156">
        <f>G144*7.1/100</f>
        <v>6390</v>
      </c>
      <c r="L144" s="156">
        <f t="shared" si="24"/>
        <v>851.5100000000001</v>
      </c>
      <c r="M144" s="156">
        <f t="shared" ref="M144" si="139">+G144*3.04%</f>
        <v>2736</v>
      </c>
      <c r="N144" s="156">
        <f>+G144*7.09%</f>
        <v>6381</v>
      </c>
      <c r="O144" s="156">
        <v>0</v>
      </c>
      <c r="P144" s="156">
        <f>I144+J144+M144+O144</f>
        <v>15072.12</v>
      </c>
      <c r="Q144" s="156">
        <f>K144+L144+N144</f>
        <v>13622.51</v>
      </c>
      <c r="R144" s="123">
        <f t="shared" si="138"/>
        <v>164927.88</v>
      </c>
    </row>
    <row r="145" spans="1:18" ht="38.25" customHeight="1" x14ac:dyDescent="0.35">
      <c r="A145" s="39">
        <f>+A144+1</f>
        <v>117</v>
      </c>
      <c r="B145" s="116" t="s">
        <v>349</v>
      </c>
      <c r="C145" s="116" t="s">
        <v>49</v>
      </c>
      <c r="D145" s="116" t="s">
        <v>409</v>
      </c>
      <c r="E145" s="116" t="s">
        <v>411</v>
      </c>
      <c r="F145" s="117" t="s">
        <v>56</v>
      </c>
      <c r="G145" s="134">
        <v>140000</v>
      </c>
      <c r="H145" s="45">
        <f>+G145</f>
        <v>140000</v>
      </c>
      <c r="I145" s="156">
        <v>21514.37</v>
      </c>
      <c r="J145" s="156">
        <f>+G145*2.87%</f>
        <v>4018</v>
      </c>
      <c r="K145" s="156">
        <f>+G145*7.1%</f>
        <v>9940</v>
      </c>
      <c r="L145" s="156">
        <f t="shared" si="137"/>
        <v>851.5100000000001</v>
      </c>
      <c r="M145" s="156">
        <f>G145*3.04/100</f>
        <v>4256</v>
      </c>
      <c r="N145" s="156">
        <f>+G145*7.09%</f>
        <v>9926</v>
      </c>
      <c r="O145" s="156">
        <v>0</v>
      </c>
      <c r="P145" s="156">
        <f>I145+J145+M145+O145</f>
        <v>29788.37</v>
      </c>
      <c r="Q145" s="156">
        <f>K145+L145+N145</f>
        <v>20717.510000000002</v>
      </c>
      <c r="R145" s="123">
        <f t="shared" si="138"/>
        <v>250211.63</v>
      </c>
    </row>
    <row r="146" spans="1:18" ht="24.75" customHeight="1" x14ac:dyDescent="0.25">
      <c r="A146" s="192" t="s">
        <v>25</v>
      </c>
      <c r="B146" s="193"/>
      <c r="C146" s="193"/>
      <c r="D146" s="193"/>
      <c r="E146" s="194"/>
      <c r="F146" s="40"/>
      <c r="G146" s="46">
        <f>SUM(G142:G145)</f>
        <v>580000</v>
      </c>
      <c r="H146" s="46">
        <f t="shared" ref="H146:R146" si="140">SUM(H142:H145)</f>
        <v>572500</v>
      </c>
      <c r="I146" s="46">
        <f t="shared" si="140"/>
        <v>90761.98</v>
      </c>
      <c r="J146" s="46">
        <f t="shared" si="140"/>
        <v>16646</v>
      </c>
      <c r="K146" s="46">
        <f t="shared" si="140"/>
        <v>41180</v>
      </c>
      <c r="L146" s="46">
        <f t="shared" si="140"/>
        <v>3406.0400000000004</v>
      </c>
      <c r="M146" s="46">
        <f t="shared" si="140"/>
        <v>17632</v>
      </c>
      <c r="N146" s="46">
        <f t="shared" si="140"/>
        <v>41122</v>
      </c>
      <c r="O146" s="46">
        <f t="shared" si="140"/>
        <v>0</v>
      </c>
      <c r="P146" s="46">
        <f t="shared" si="140"/>
        <v>125039.97999999998</v>
      </c>
      <c r="Q146" s="46">
        <f t="shared" si="140"/>
        <v>85708.040000000008</v>
      </c>
      <c r="R146" s="46">
        <f t="shared" si="140"/>
        <v>1027460.02</v>
      </c>
    </row>
    <row r="147" spans="1:18" ht="43.5" customHeight="1" x14ac:dyDescent="0.25">
      <c r="A147" s="173" t="s">
        <v>32</v>
      </c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</row>
    <row r="148" spans="1:18" ht="22.5" customHeight="1" x14ac:dyDescent="0.35">
      <c r="A148" s="39">
        <f>+A145+1</f>
        <v>118</v>
      </c>
      <c r="B148" s="116" t="s">
        <v>207</v>
      </c>
      <c r="C148" s="116" t="s">
        <v>54</v>
      </c>
      <c r="D148" s="116" t="s">
        <v>32</v>
      </c>
      <c r="E148" s="116" t="s">
        <v>208</v>
      </c>
      <c r="F148" s="117" t="s">
        <v>52</v>
      </c>
      <c r="G148" s="134">
        <v>210000</v>
      </c>
      <c r="H148" s="45">
        <f>+G148</f>
        <v>210000</v>
      </c>
      <c r="I148" s="156">
        <v>37676.46</v>
      </c>
      <c r="J148" s="120">
        <f>G148*2.87/100</f>
        <v>6027</v>
      </c>
      <c r="K148" s="124">
        <f>G148*7.1/100</f>
        <v>14910</v>
      </c>
      <c r="L148" s="125">
        <f t="shared" ref="L148:L157" si="141">77410*1.1%</f>
        <v>851.5100000000001</v>
      </c>
      <c r="M148" s="125">
        <f>193525*3.04%</f>
        <v>5883.16</v>
      </c>
      <c r="N148" s="121">
        <f>193525*7.09%</f>
        <v>13720.922500000001</v>
      </c>
      <c r="O148" s="137">
        <v>1715.46</v>
      </c>
      <c r="P148" s="123">
        <f t="shared" ref="P148:P208" si="142">I148+J148+M148+O148</f>
        <v>51302.079999999994</v>
      </c>
      <c r="Q148" s="123">
        <f t="shared" ref="Q148:Q208" si="143">K148+L148+N148</f>
        <v>29482.432500000003</v>
      </c>
      <c r="R148" s="123">
        <f t="shared" ref="R148:R208" si="144">G148-P148+H148</f>
        <v>368697.92000000004</v>
      </c>
    </row>
    <row r="149" spans="1:18" ht="22.5" customHeight="1" x14ac:dyDescent="0.35">
      <c r="A149" s="39">
        <f t="shared" ref="A149:A203" si="145">+A148+1</f>
        <v>119</v>
      </c>
      <c r="B149" s="116" t="s">
        <v>209</v>
      </c>
      <c r="C149" s="116" t="s">
        <v>54</v>
      </c>
      <c r="D149" s="116" t="s">
        <v>32</v>
      </c>
      <c r="E149" s="116" t="s">
        <v>210</v>
      </c>
      <c r="F149" s="117" t="s">
        <v>52</v>
      </c>
      <c r="G149" s="134">
        <v>140000</v>
      </c>
      <c r="H149" s="45">
        <f>+G149</f>
        <v>140000</v>
      </c>
      <c r="I149" s="156">
        <v>21085.5</v>
      </c>
      <c r="J149" s="120">
        <f t="shared" ref="J149:J208" si="146">G149*2.87/100</f>
        <v>4018</v>
      </c>
      <c r="K149" s="124">
        <f t="shared" ref="K149:K208" si="147">G149*7.1/100</f>
        <v>9940</v>
      </c>
      <c r="L149" s="125">
        <f t="shared" si="141"/>
        <v>851.5100000000001</v>
      </c>
      <c r="M149" s="125">
        <f>G149*3.04/100</f>
        <v>4256</v>
      </c>
      <c r="N149" s="121">
        <f>+G149*7.09%</f>
        <v>9926</v>
      </c>
      <c r="O149" s="137">
        <v>1715.46</v>
      </c>
      <c r="P149" s="123">
        <f t="shared" si="142"/>
        <v>31074.959999999999</v>
      </c>
      <c r="Q149" s="123">
        <f t="shared" si="143"/>
        <v>20717.510000000002</v>
      </c>
      <c r="R149" s="123">
        <f t="shared" si="144"/>
        <v>248925.04</v>
      </c>
    </row>
    <row r="150" spans="1:18" ht="45" customHeight="1" x14ac:dyDescent="0.35">
      <c r="A150" s="39">
        <f t="shared" si="145"/>
        <v>120</v>
      </c>
      <c r="B150" s="135" t="s">
        <v>211</v>
      </c>
      <c r="C150" s="135" t="s">
        <v>54</v>
      </c>
      <c r="D150" s="116" t="s">
        <v>32</v>
      </c>
      <c r="E150" s="142" t="s">
        <v>212</v>
      </c>
      <c r="F150" s="133" t="s">
        <v>52</v>
      </c>
      <c r="G150" s="134">
        <v>100000</v>
      </c>
      <c r="H150" s="45">
        <f>+G150</f>
        <v>100000</v>
      </c>
      <c r="I150" s="156">
        <v>12105.37</v>
      </c>
      <c r="J150" s="120">
        <f t="shared" si="146"/>
        <v>2870</v>
      </c>
      <c r="K150" s="124">
        <f t="shared" si="147"/>
        <v>7100</v>
      </c>
      <c r="L150" s="122">
        <f t="shared" si="141"/>
        <v>851.5100000000001</v>
      </c>
      <c r="M150" s="125">
        <f t="shared" ref="M150:M208" si="148">G150*3.04/100</f>
        <v>3040</v>
      </c>
      <c r="N150" s="121">
        <f t="shared" ref="N150:N208" si="149">+G150*7.09%</f>
        <v>7090.0000000000009</v>
      </c>
      <c r="O150" s="137">
        <v>0</v>
      </c>
      <c r="P150" s="123">
        <f t="shared" si="142"/>
        <v>18015.370000000003</v>
      </c>
      <c r="Q150" s="123">
        <f t="shared" si="143"/>
        <v>15041.510000000002</v>
      </c>
      <c r="R150" s="123">
        <f t="shared" si="144"/>
        <v>181984.63</v>
      </c>
    </row>
    <row r="151" spans="1:18" ht="22.5" customHeight="1" x14ac:dyDescent="0.35">
      <c r="A151" s="39">
        <f t="shared" si="145"/>
        <v>121</v>
      </c>
      <c r="B151" s="116" t="s">
        <v>213</v>
      </c>
      <c r="C151" s="116" t="s">
        <v>54</v>
      </c>
      <c r="D151" s="116" t="s">
        <v>32</v>
      </c>
      <c r="E151" s="116" t="s">
        <v>212</v>
      </c>
      <c r="F151" s="117" t="s">
        <v>52</v>
      </c>
      <c r="G151" s="134">
        <v>100000</v>
      </c>
      <c r="H151" s="45">
        <f>+G151</f>
        <v>100000</v>
      </c>
      <c r="I151" s="156">
        <v>11247.64</v>
      </c>
      <c r="J151" s="120">
        <f t="shared" si="146"/>
        <v>2870</v>
      </c>
      <c r="K151" s="124">
        <f t="shared" si="147"/>
        <v>7100</v>
      </c>
      <c r="L151" s="125">
        <f t="shared" si="141"/>
        <v>851.5100000000001</v>
      </c>
      <c r="M151" s="125">
        <f t="shared" si="148"/>
        <v>3040</v>
      </c>
      <c r="N151" s="121">
        <f t="shared" si="149"/>
        <v>7090.0000000000009</v>
      </c>
      <c r="O151" s="137">
        <f>1715.46*2</f>
        <v>3430.92</v>
      </c>
      <c r="P151" s="123">
        <f t="shared" si="142"/>
        <v>20588.559999999998</v>
      </c>
      <c r="Q151" s="123">
        <f t="shared" si="143"/>
        <v>15041.510000000002</v>
      </c>
      <c r="R151" s="123">
        <f t="shared" si="144"/>
        <v>179411.44</v>
      </c>
    </row>
    <row r="152" spans="1:18" ht="51" customHeight="1" x14ac:dyDescent="0.35">
      <c r="A152" s="39">
        <f t="shared" si="145"/>
        <v>122</v>
      </c>
      <c r="B152" s="135" t="s">
        <v>214</v>
      </c>
      <c r="C152" s="135" t="s">
        <v>54</v>
      </c>
      <c r="D152" s="116" t="s">
        <v>32</v>
      </c>
      <c r="E152" s="142" t="s">
        <v>215</v>
      </c>
      <c r="F152" s="133" t="s">
        <v>56</v>
      </c>
      <c r="G152" s="134">
        <v>100000</v>
      </c>
      <c r="H152" s="45">
        <f>+G152</f>
        <v>100000</v>
      </c>
      <c r="I152" s="156">
        <v>12105.37</v>
      </c>
      <c r="J152" s="120">
        <f t="shared" si="146"/>
        <v>2870</v>
      </c>
      <c r="K152" s="124">
        <f t="shared" si="147"/>
        <v>7100</v>
      </c>
      <c r="L152" s="122">
        <f t="shared" si="141"/>
        <v>851.5100000000001</v>
      </c>
      <c r="M152" s="125">
        <f t="shared" si="148"/>
        <v>3040</v>
      </c>
      <c r="N152" s="121">
        <f t="shared" si="149"/>
        <v>7090.0000000000009</v>
      </c>
      <c r="O152" s="137">
        <v>0</v>
      </c>
      <c r="P152" s="123">
        <f t="shared" si="142"/>
        <v>18015.370000000003</v>
      </c>
      <c r="Q152" s="123">
        <f t="shared" si="143"/>
        <v>15041.510000000002</v>
      </c>
      <c r="R152" s="123">
        <f t="shared" si="144"/>
        <v>181984.63</v>
      </c>
    </row>
    <row r="153" spans="1:18" ht="30" customHeight="1" x14ac:dyDescent="0.35">
      <c r="A153" s="39">
        <f t="shared" si="145"/>
        <v>123</v>
      </c>
      <c r="B153" s="135" t="s">
        <v>216</v>
      </c>
      <c r="C153" s="135" t="s">
        <v>54</v>
      </c>
      <c r="D153" s="116" t="s">
        <v>32</v>
      </c>
      <c r="E153" s="142" t="s">
        <v>428</v>
      </c>
      <c r="F153" s="133" t="s">
        <v>52</v>
      </c>
      <c r="G153" s="134">
        <v>90000</v>
      </c>
      <c r="H153" s="45">
        <v>96250</v>
      </c>
      <c r="I153" s="156">
        <v>9753.1200000000008</v>
      </c>
      <c r="J153" s="120">
        <f t="shared" si="146"/>
        <v>2583</v>
      </c>
      <c r="K153" s="124">
        <f t="shared" si="147"/>
        <v>6390</v>
      </c>
      <c r="L153" s="122">
        <f t="shared" si="141"/>
        <v>851.5100000000001</v>
      </c>
      <c r="M153" s="125">
        <f t="shared" si="148"/>
        <v>2736</v>
      </c>
      <c r="N153" s="121">
        <f t="shared" si="149"/>
        <v>6381</v>
      </c>
      <c r="O153" s="137">
        <v>0</v>
      </c>
      <c r="P153" s="123">
        <f t="shared" si="142"/>
        <v>15072.12</v>
      </c>
      <c r="Q153" s="123">
        <f t="shared" si="143"/>
        <v>13622.51</v>
      </c>
      <c r="R153" s="123">
        <f t="shared" si="144"/>
        <v>171177.88</v>
      </c>
    </row>
    <row r="154" spans="1:18" ht="22.5" customHeight="1" x14ac:dyDescent="0.35">
      <c r="A154" s="39">
        <f t="shared" si="145"/>
        <v>124</v>
      </c>
      <c r="B154" s="116" t="s">
        <v>217</v>
      </c>
      <c r="C154" s="116" t="s">
        <v>54</v>
      </c>
      <c r="D154" s="116" t="s">
        <v>32</v>
      </c>
      <c r="E154" s="116" t="s">
        <v>218</v>
      </c>
      <c r="F154" s="117" t="s">
        <v>52</v>
      </c>
      <c r="G154" s="134">
        <v>90000</v>
      </c>
      <c r="H154" s="45">
        <f>+G154</f>
        <v>90000</v>
      </c>
      <c r="I154" s="156">
        <v>9324.25</v>
      </c>
      <c r="J154" s="120">
        <f t="shared" si="146"/>
        <v>2583</v>
      </c>
      <c r="K154" s="124">
        <f t="shared" si="147"/>
        <v>6390</v>
      </c>
      <c r="L154" s="125">
        <f t="shared" si="141"/>
        <v>851.5100000000001</v>
      </c>
      <c r="M154" s="125">
        <f t="shared" si="148"/>
        <v>2736</v>
      </c>
      <c r="N154" s="121">
        <f t="shared" si="149"/>
        <v>6381</v>
      </c>
      <c r="O154" s="137">
        <v>1715.46</v>
      </c>
      <c r="P154" s="123">
        <f t="shared" si="142"/>
        <v>16358.71</v>
      </c>
      <c r="Q154" s="123">
        <f t="shared" si="143"/>
        <v>13622.51</v>
      </c>
      <c r="R154" s="123">
        <f t="shared" si="144"/>
        <v>163641.29</v>
      </c>
    </row>
    <row r="155" spans="1:18" ht="45" customHeight="1" x14ac:dyDescent="0.35">
      <c r="A155" s="39">
        <f>+A154+1</f>
        <v>125</v>
      </c>
      <c r="B155" s="135" t="s">
        <v>219</v>
      </c>
      <c r="C155" s="135" t="s">
        <v>54</v>
      </c>
      <c r="D155" s="116" t="s">
        <v>32</v>
      </c>
      <c r="E155" s="142" t="s">
        <v>220</v>
      </c>
      <c r="F155" s="133" t="s">
        <v>56</v>
      </c>
      <c r="G155" s="134">
        <v>90000</v>
      </c>
      <c r="H155" s="45">
        <f>+G155</f>
        <v>90000</v>
      </c>
      <c r="I155" s="156">
        <v>9753.1200000000008</v>
      </c>
      <c r="J155" s="120">
        <f t="shared" si="146"/>
        <v>2583</v>
      </c>
      <c r="K155" s="124">
        <f t="shared" si="147"/>
        <v>6390</v>
      </c>
      <c r="L155" s="122">
        <f t="shared" si="141"/>
        <v>851.5100000000001</v>
      </c>
      <c r="M155" s="125">
        <f t="shared" si="148"/>
        <v>2736</v>
      </c>
      <c r="N155" s="121">
        <f t="shared" si="149"/>
        <v>6381</v>
      </c>
      <c r="O155" s="137">
        <v>0</v>
      </c>
      <c r="P155" s="123">
        <f t="shared" si="142"/>
        <v>15072.12</v>
      </c>
      <c r="Q155" s="123">
        <f t="shared" si="143"/>
        <v>13622.51</v>
      </c>
      <c r="R155" s="123">
        <f t="shared" si="144"/>
        <v>164927.88</v>
      </c>
    </row>
    <row r="156" spans="1:18" ht="22.5" customHeight="1" x14ac:dyDescent="0.35">
      <c r="A156" s="39">
        <f t="shared" si="145"/>
        <v>126</v>
      </c>
      <c r="B156" s="116" t="s">
        <v>221</v>
      </c>
      <c r="C156" s="116" t="s">
        <v>54</v>
      </c>
      <c r="D156" s="116" t="s">
        <v>32</v>
      </c>
      <c r="E156" s="116" t="s">
        <v>220</v>
      </c>
      <c r="F156" s="117" t="s">
        <v>56</v>
      </c>
      <c r="G156" s="134">
        <v>90000</v>
      </c>
      <c r="H156" s="45">
        <f>+G156</f>
        <v>90000</v>
      </c>
      <c r="I156" s="156">
        <v>9324.25</v>
      </c>
      <c r="J156" s="120">
        <f t="shared" si="146"/>
        <v>2583</v>
      </c>
      <c r="K156" s="124">
        <f t="shared" si="147"/>
        <v>6390</v>
      </c>
      <c r="L156" s="125">
        <f t="shared" si="141"/>
        <v>851.5100000000001</v>
      </c>
      <c r="M156" s="125">
        <f t="shared" si="148"/>
        <v>2736</v>
      </c>
      <c r="N156" s="121">
        <f t="shared" si="149"/>
        <v>6381</v>
      </c>
      <c r="O156" s="137">
        <v>1715.46</v>
      </c>
      <c r="P156" s="123">
        <f t="shared" si="142"/>
        <v>16358.71</v>
      </c>
      <c r="Q156" s="123">
        <f t="shared" si="143"/>
        <v>13622.51</v>
      </c>
      <c r="R156" s="123">
        <f t="shared" si="144"/>
        <v>163641.29</v>
      </c>
    </row>
    <row r="157" spans="1:18" ht="47.25" customHeight="1" x14ac:dyDescent="0.35">
      <c r="A157" s="39">
        <f t="shared" si="145"/>
        <v>127</v>
      </c>
      <c r="B157" s="135" t="s">
        <v>222</v>
      </c>
      <c r="C157" s="135" t="s">
        <v>54</v>
      </c>
      <c r="D157" s="116" t="s">
        <v>32</v>
      </c>
      <c r="E157" s="142" t="s">
        <v>220</v>
      </c>
      <c r="F157" s="133" t="s">
        <v>56</v>
      </c>
      <c r="G157" s="134">
        <v>90000</v>
      </c>
      <c r="H157" s="45">
        <f>+G157</f>
        <v>90000</v>
      </c>
      <c r="I157" s="156">
        <v>9753.1200000000008</v>
      </c>
      <c r="J157" s="120">
        <f t="shared" si="146"/>
        <v>2583</v>
      </c>
      <c r="K157" s="124">
        <f t="shared" si="147"/>
        <v>6390</v>
      </c>
      <c r="L157" s="122">
        <f t="shared" si="141"/>
        <v>851.5100000000001</v>
      </c>
      <c r="M157" s="125">
        <f t="shared" si="148"/>
        <v>2736</v>
      </c>
      <c r="N157" s="121">
        <f t="shared" si="149"/>
        <v>6381</v>
      </c>
      <c r="O157" s="137">
        <v>0</v>
      </c>
      <c r="P157" s="123">
        <f t="shared" si="142"/>
        <v>15072.12</v>
      </c>
      <c r="Q157" s="123">
        <f t="shared" si="143"/>
        <v>13622.51</v>
      </c>
      <c r="R157" s="123">
        <f t="shared" si="144"/>
        <v>164927.88</v>
      </c>
    </row>
    <row r="158" spans="1:18" ht="30" customHeight="1" x14ac:dyDescent="0.35">
      <c r="A158" s="39">
        <f t="shared" si="145"/>
        <v>128</v>
      </c>
      <c r="B158" s="135" t="s">
        <v>223</v>
      </c>
      <c r="C158" s="135" t="s">
        <v>54</v>
      </c>
      <c r="D158" s="116" t="s">
        <v>32</v>
      </c>
      <c r="E158" s="142" t="s">
        <v>228</v>
      </c>
      <c r="F158" s="133" t="s">
        <v>52</v>
      </c>
      <c r="G158" s="134">
        <v>43000</v>
      </c>
      <c r="H158" s="45">
        <v>41500</v>
      </c>
      <c r="I158" s="156">
        <v>866.06</v>
      </c>
      <c r="J158" s="120">
        <f t="shared" si="146"/>
        <v>1234.0999999999999</v>
      </c>
      <c r="K158" s="124">
        <f t="shared" si="147"/>
        <v>3053</v>
      </c>
      <c r="L158" s="125">
        <f>+G158*1.1%</f>
        <v>473.00000000000006</v>
      </c>
      <c r="M158" s="125">
        <f t="shared" si="148"/>
        <v>1307.2</v>
      </c>
      <c r="N158" s="121">
        <f t="shared" si="149"/>
        <v>3048.7000000000003</v>
      </c>
      <c r="O158" s="137">
        <v>0</v>
      </c>
      <c r="P158" s="123">
        <f t="shared" si="142"/>
        <v>3407.3599999999997</v>
      </c>
      <c r="Q158" s="123">
        <f t="shared" si="143"/>
        <v>6574.7000000000007</v>
      </c>
      <c r="R158" s="123">
        <f t="shared" si="144"/>
        <v>81092.639999999999</v>
      </c>
    </row>
    <row r="159" spans="1:18" ht="45" customHeight="1" x14ac:dyDescent="0.35">
      <c r="A159" s="39">
        <f>+A158+1</f>
        <v>129</v>
      </c>
      <c r="B159" s="135" t="s">
        <v>225</v>
      </c>
      <c r="C159" s="135" t="s">
        <v>54</v>
      </c>
      <c r="D159" s="116" t="s">
        <v>32</v>
      </c>
      <c r="E159" s="142" t="s">
        <v>226</v>
      </c>
      <c r="F159" s="133" t="s">
        <v>52</v>
      </c>
      <c r="G159" s="134">
        <v>60000</v>
      </c>
      <c r="H159" s="45">
        <f>+G159</f>
        <v>60000</v>
      </c>
      <c r="I159" s="156">
        <v>3486.68</v>
      </c>
      <c r="J159" s="120">
        <f t="shared" si="146"/>
        <v>1722</v>
      </c>
      <c r="K159" s="124">
        <f t="shared" si="147"/>
        <v>4260</v>
      </c>
      <c r="L159" s="125">
        <f t="shared" ref="L159:L170" si="150">+G159*1.1%</f>
        <v>660.00000000000011</v>
      </c>
      <c r="M159" s="125">
        <f t="shared" si="148"/>
        <v>1824</v>
      </c>
      <c r="N159" s="121">
        <f t="shared" si="149"/>
        <v>4254</v>
      </c>
      <c r="O159" s="137">
        <v>0</v>
      </c>
      <c r="P159" s="123">
        <f t="shared" si="142"/>
        <v>7032.68</v>
      </c>
      <c r="Q159" s="123">
        <f t="shared" si="143"/>
        <v>9174</v>
      </c>
      <c r="R159" s="123">
        <f t="shared" si="144"/>
        <v>112967.32</v>
      </c>
    </row>
    <row r="160" spans="1:18" ht="48.75" customHeight="1" x14ac:dyDescent="0.35">
      <c r="A160" s="39">
        <f t="shared" si="145"/>
        <v>130</v>
      </c>
      <c r="B160" s="135" t="s">
        <v>227</v>
      </c>
      <c r="C160" s="135" t="s">
        <v>54</v>
      </c>
      <c r="D160" s="116" t="s">
        <v>32</v>
      </c>
      <c r="E160" s="142" t="s">
        <v>228</v>
      </c>
      <c r="F160" s="133" t="s">
        <v>52</v>
      </c>
      <c r="G160" s="134">
        <v>43000</v>
      </c>
      <c r="H160" s="45">
        <f>+G160</f>
        <v>43000</v>
      </c>
      <c r="I160" s="156">
        <v>866.06</v>
      </c>
      <c r="J160" s="120">
        <f t="shared" si="146"/>
        <v>1234.0999999999999</v>
      </c>
      <c r="K160" s="124">
        <f t="shared" si="147"/>
        <v>3053</v>
      </c>
      <c r="L160" s="125">
        <f t="shared" si="150"/>
        <v>473.00000000000006</v>
      </c>
      <c r="M160" s="125">
        <f t="shared" si="148"/>
        <v>1307.2</v>
      </c>
      <c r="N160" s="121">
        <f t="shared" si="149"/>
        <v>3048.7000000000003</v>
      </c>
      <c r="O160" s="137">
        <v>0</v>
      </c>
      <c r="P160" s="123">
        <f t="shared" si="142"/>
        <v>3407.3599999999997</v>
      </c>
      <c r="Q160" s="123">
        <f t="shared" si="143"/>
        <v>6574.7000000000007</v>
      </c>
      <c r="R160" s="123">
        <f t="shared" si="144"/>
        <v>82592.639999999999</v>
      </c>
    </row>
    <row r="161" spans="1:18" ht="48.75" customHeight="1" x14ac:dyDescent="0.35">
      <c r="A161" s="39">
        <f>+A160+1</f>
        <v>131</v>
      </c>
      <c r="B161" s="135" t="s">
        <v>427</v>
      </c>
      <c r="C161" s="135" t="s">
        <v>54</v>
      </c>
      <c r="D161" s="116" t="s">
        <v>32</v>
      </c>
      <c r="E161" s="142" t="s">
        <v>428</v>
      </c>
      <c r="F161" s="117" t="s">
        <v>56</v>
      </c>
      <c r="G161" s="134">
        <v>90000</v>
      </c>
      <c r="H161" s="45">
        <f>+G161</f>
        <v>90000</v>
      </c>
      <c r="I161" s="156">
        <v>9324.25</v>
      </c>
      <c r="J161" s="120">
        <f t="shared" si="146"/>
        <v>2583</v>
      </c>
      <c r="K161" s="124">
        <f t="shared" si="147"/>
        <v>6390</v>
      </c>
      <c r="L161" s="125">
        <f t="shared" ref="L161" si="151">77410*1.1%</f>
        <v>851.5100000000001</v>
      </c>
      <c r="M161" s="125">
        <f t="shared" si="148"/>
        <v>2736</v>
      </c>
      <c r="N161" s="121">
        <f t="shared" si="149"/>
        <v>6381</v>
      </c>
      <c r="O161" s="137">
        <v>1715.46</v>
      </c>
      <c r="P161" s="123">
        <f t="shared" si="142"/>
        <v>16358.71</v>
      </c>
      <c r="Q161" s="123">
        <f t="shared" si="143"/>
        <v>13622.51</v>
      </c>
      <c r="R161" s="123">
        <f t="shared" si="144"/>
        <v>163641.29</v>
      </c>
    </row>
    <row r="162" spans="1:18" ht="30" customHeight="1" x14ac:dyDescent="0.35">
      <c r="A162" s="39">
        <f>+A161+1</f>
        <v>132</v>
      </c>
      <c r="B162" s="135" t="s">
        <v>229</v>
      </c>
      <c r="C162" s="135" t="s">
        <v>54</v>
      </c>
      <c r="D162" s="116" t="s">
        <v>32</v>
      </c>
      <c r="E162" s="142" t="s">
        <v>230</v>
      </c>
      <c r="F162" s="133" t="s">
        <v>52</v>
      </c>
      <c r="G162" s="134">
        <v>43000</v>
      </c>
      <c r="H162" s="45">
        <f>+G162</f>
        <v>43000</v>
      </c>
      <c r="I162" s="156">
        <v>866.06</v>
      </c>
      <c r="J162" s="120">
        <f t="shared" si="146"/>
        <v>1234.0999999999999</v>
      </c>
      <c r="K162" s="124">
        <f t="shared" si="147"/>
        <v>3053</v>
      </c>
      <c r="L162" s="125">
        <f t="shared" si="150"/>
        <v>473.00000000000006</v>
      </c>
      <c r="M162" s="125">
        <f t="shared" si="148"/>
        <v>1307.2</v>
      </c>
      <c r="N162" s="121">
        <f t="shared" si="149"/>
        <v>3048.7000000000003</v>
      </c>
      <c r="O162" s="137">
        <v>0</v>
      </c>
      <c r="P162" s="123">
        <f t="shared" si="142"/>
        <v>3407.3599999999997</v>
      </c>
      <c r="Q162" s="123">
        <f t="shared" si="143"/>
        <v>6574.7000000000007</v>
      </c>
      <c r="R162" s="123">
        <f t="shared" si="144"/>
        <v>82592.639999999999</v>
      </c>
    </row>
    <row r="163" spans="1:18" ht="22.5" customHeight="1" x14ac:dyDescent="0.35">
      <c r="A163" s="39">
        <f t="shared" si="145"/>
        <v>133</v>
      </c>
      <c r="B163" s="116" t="s">
        <v>231</v>
      </c>
      <c r="C163" s="116" t="s">
        <v>54</v>
      </c>
      <c r="D163" s="116" t="s">
        <v>32</v>
      </c>
      <c r="E163" s="116" t="s">
        <v>432</v>
      </c>
      <c r="F163" s="117" t="s">
        <v>56</v>
      </c>
      <c r="G163" s="134">
        <v>90000</v>
      </c>
      <c r="H163" s="45">
        <v>70000</v>
      </c>
      <c r="I163" s="156">
        <f>2800.49+6094.9</f>
        <v>8895.39</v>
      </c>
      <c r="J163" s="120">
        <f t="shared" si="146"/>
        <v>2583</v>
      </c>
      <c r="K163" s="124">
        <f t="shared" si="147"/>
        <v>6390</v>
      </c>
      <c r="L163" s="122">
        <f t="shared" ref="L163" si="152">77410*1.1%</f>
        <v>851.5100000000001</v>
      </c>
      <c r="M163" s="125">
        <f t="shared" si="148"/>
        <v>2736</v>
      </c>
      <c r="N163" s="121">
        <f t="shared" si="149"/>
        <v>6381</v>
      </c>
      <c r="O163" s="137">
        <f>1715.46*2</f>
        <v>3430.92</v>
      </c>
      <c r="P163" s="123">
        <f t="shared" si="142"/>
        <v>17645.309999999998</v>
      </c>
      <c r="Q163" s="123">
        <f t="shared" si="143"/>
        <v>13622.51</v>
      </c>
      <c r="R163" s="123">
        <f t="shared" si="144"/>
        <v>142354.69</v>
      </c>
    </row>
    <row r="164" spans="1:18" ht="30" customHeight="1" x14ac:dyDescent="0.35">
      <c r="A164" s="39">
        <f t="shared" si="145"/>
        <v>134</v>
      </c>
      <c r="B164" s="135" t="s">
        <v>232</v>
      </c>
      <c r="C164" s="135" t="s">
        <v>49</v>
      </c>
      <c r="D164" s="116" t="s">
        <v>32</v>
      </c>
      <c r="E164" s="142" t="s">
        <v>226</v>
      </c>
      <c r="F164" s="133" t="s">
        <v>56</v>
      </c>
      <c r="G164" s="134">
        <v>60000</v>
      </c>
      <c r="H164" s="45">
        <f>+G164</f>
        <v>60000</v>
      </c>
      <c r="I164" s="156">
        <v>3486.68</v>
      </c>
      <c r="J164" s="120">
        <f t="shared" si="146"/>
        <v>1722</v>
      </c>
      <c r="K164" s="124">
        <f t="shared" si="147"/>
        <v>4260</v>
      </c>
      <c r="L164" s="125">
        <f t="shared" si="150"/>
        <v>660.00000000000011</v>
      </c>
      <c r="M164" s="125">
        <f t="shared" si="148"/>
        <v>1824</v>
      </c>
      <c r="N164" s="121">
        <f t="shared" si="149"/>
        <v>4254</v>
      </c>
      <c r="O164" s="137">
        <v>0</v>
      </c>
      <c r="P164" s="123">
        <f t="shared" si="142"/>
        <v>7032.68</v>
      </c>
      <c r="Q164" s="123">
        <f t="shared" si="143"/>
        <v>9174</v>
      </c>
      <c r="R164" s="123">
        <f t="shared" si="144"/>
        <v>112967.32</v>
      </c>
    </row>
    <row r="165" spans="1:18" ht="30" customHeight="1" x14ac:dyDescent="0.35">
      <c r="A165" s="39">
        <f t="shared" si="145"/>
        <v>135</v>
      </c>
      <c r="B165" s="135" t="s">
        <v>233</v>
      </c>
      <c r="C165" s="135" t="s">
        <v>54</v>
      </c>
      <c r="D165" s="116" t="s">
        <v>32</v>
      </c>
      <c r="E165" s="142" t="s">
        <v>226</v>
      </c>
      <c r="F165" s="133" t="s">
        <v>56</v>
      </c>
      <c r="G165" s="134">
        <v>60000</v>
      </c>
      <c r="H165" s="45">
        <f>+G165</f>
        <v>60000</v>
      </c>
      <c r="I165" s="156">
        <v>3486.68</v>
      </c>
      <c r="J165" s="120">
        <f t="shared" si="146"/>
        <v>1722</v>
      </c>
      <c r="K165" s="124">
        <f t="shared" si="147"/>
        <v>4260</v>
      </c>
      <c r="L165" s="125">
        <f t="shared" si="150"/>
        <v>660.00000000000011</v>
      </c>
      <c r="M165" s="125">
        <f t="shared" si="148"/>
        <v>1824</v>
      </c>
      <c r="N165" s="121">
        <f t="shared" si="149"/>
        <v>4254</v>
      </c>
      <c r="O165" s="137">
        <v>0</v>
      </c>
      <c r="P165" s="123">
        <f t="shared" si="142"/>
        <v>7032.68</v>
      </c>
      <c r="Q165" s="123">
        <f t="shared" si="143"/>
        <v>9174</v>
      </c>
      <c r="R165" s="123">
        <f t="shared" si="144"/>
        <v>112967.32</v>
      </c>
    </row>
    <row r="166" spans="1:18" ht="35.25" customHeight="1" x14ac:dyDescent="0.35">
      <c r="A166" s="39">
        <f t="shared" si="145"/>
        <v>136</v>
      </c>
      <c r="B166" s="135" t="s">
        <v>234</v>
      </c>
      <c r="C166" s="135" t="s">
        <v>54</v>
      </c>
      <c r="D166" s="116" t="s">
        <v>32</v>
      </c>
      <c r="E166" s="142" t="s">
        <v>226</v>
      </c>
      <c r="F166" s="133" t="s">
        <v>56</v>
      </c>
      <c r="G166" s="134">
        <v>60000</v>
      </c>
      <c r="H166" s="45">
        <f>+G166</f>
        <v>60000</v>
      </c>
      <c r="I166" s="156">
        <v>3486.68</v>
      </c>
      <c r="J166" s="120">
        <f t="shared" si="146"/>
        <v>1722</v>
      </c>
      <c r="K166" s="124">
        <f t="shared" si="147"/>
        <v>4260</v>
      </c>
      <c r="L166" s="125">
        <f t="shared" si="150"/>
        <v>660.00000000000011</v>
      </c>
      <c r="M166" s="125">
        <f t="shared" si="148"/>
        <v>1824</v>
      </c>
      <c r="N166" s="121">
        <f t="shared" si="149"/>
        <v>4254</v>
      </c>
      <c r="O166" s="137">
        <v>0</v>
      </c>
      <c r="P166" s="123">
        <f t="shared" si="142"/>
        <v>7032.68</v>
      </c>
      <c r="Q166" s="123">
        <f t="shared" si="143"/>
        <v>9174</v>
      </c>
      <c r="R166" s="123">
        <f t="shared" si="144"/>
        <v>112967.32</v>
      </c>
    </row>
    <row r="167" spans="1:18" ht="22.5" customHeight="1" x14ac:dyDescent="0.35">
      <c r="A167" s="39">
        <f t="shared" si="145"/>
        <v>137</v>
      </c>
      <c r="B167" s="116" t="s">
        <v>235</v>
      </c>
      <c r="C167" s="116" t="s">
        <v>54</v>
      </c>
      <c r="D167" s="116" t="s">
        <v>32</v>
      </c>
      <c r="E167" s="116" t="s">
        <v>432</v>
      </c>
      <c r="F167" s="117" t="s">
        <v>56</v>
      </c>
      <c r="G167" s="134">
        <v>90000</v>
      </c>
      <c r="H167" s="45">
        <v>70000</v>
      </c>
      <c r="I167" s="156">
        <f>3143.58+6180.67</f>
        <v>9324.25</v>
      </c>
      <c r="J167" s="120">
        <f t="shared" si="146"/>
        <v>2583</v>
      </c>
      <c r="K167" s="124">
        <f t="shared" si="147"/>
        <v>6390</v>
      </c>
      <c r="L167" s="125">
        <f t="shared" ref="L167" si="153">77410*1.1%</f>
        <v>851.5100000000001</v>
      </c>
      <c r="M167" s="125">
        <f t="shared" si="148"/>
        <v>2736</v>
      </c>
      <c r="N167" s="121">
        <f t="shared" si="149"/>
        <v>6381</v>
      </c>
      <c r="O167" s="137">
        <v>1715.46</v>
      </c>
      <c r="P167" s="123">
        <f t="shared" si="142"/>
        <v>16358.71</v>
      </c>
      <c r="Q167" s="123">
        <f t="shared" si="143"/>
        <v>13622.51</v>
      </c>
      <c r="R167" s="123">
        <f t="shared" si="144"/>
        <v>143641.29</v>
      </c>
    </row>
    <row r="168" spans="1:18" ht="41.25" customHeight="1" x14ac:dyDescent="0.35">
      <c r="A168" s="39">
        <f t="shared" si="145"/>
        <v>138</v>
      </c>
      <c r="B168" s="135" t="s">
        <v>236</v>
      </c>
      <c r="C168" s="135" t="s">
        <v>49</v>
      </c>
      <c r="D168" s="116" t="s">
        <v>32</v>
      </c>
      <c r="E168" s="142" t="s">
        <v>226</v>
      </c>
      <c r="F168" s="133" t="s">
        <v>56</v>
      </c>
      <c r="G168" s="134">
        <v>60000</v>
      </c>
      <c r="H168" s="45">
        <f>+G168</f>
        <v>60000</v>
      </c>
      <c r="I168" s="156">
        <v>3486.68</v>
      </c>
      <c r="J168" s="120">
        <f t="shared" si="146"/>
        <v>1722</v>
      </c>
      <c r="K168" s="124">
        <f t="shared" si="147"/>
        <v>4260</v>
      </c>
      <c r="L168" s="125">
        <f t="shared" si="150"/>
        <v>660.00000000000011</v>
      </c>
      <c r="M168" s="125">
        <f t="shared" si="148"/>
        <v>1824</v>
      </c>
      <c r="N168" s="121">
        <f t="shared" si="149"/>
        <v>4254</v>
      </c>
      <c r="O168" s="137">
        <v>0</v>
      </c>
      <c r="P168" s="123">
        <f t="shared" si="142"/>
        <v>7032.68</v>
      </c>
      <c r="Q168" s="123">
        <f t="shared" si="143"/>
        <v>9174</v>
      </c>
      <c r="R168" s="123">
        <f t="shared" si="144"/>
        <v>112967.32</v>
      </c>
    </row>
    <row r="169" spans="1:18" ht="37.5" customHeight="1" x14ac:dyDescent="0.35">
      <c r="A169" s="39">
        <f>+A168+1</f>
        <v>139</v>
      </c>
      <c r="B169" s="135" t="s">
        <v>393</v>
      </c>
      <c r="C169" s="135" t="s">
        <v>49</v>
      </c>
      <c r="D169" s="116" t="s">
        <v>32</v>
      </c>
      <c r="E169" s="142" t="s">
        <v>226</v>
      </c>
      <c r="F169" s="133" t="s">
        <v>56</v>
      </c>
      <c r="G169" s="134">
        <v>60000</v>
      </c>
      <c r="H169" s="45">
        <f>+G169</f>
        <v>60000</v>
      </c>
      <c r="I169" s="156">
        <v>3486.68</v>
      </c>
      <c r="J169" s="120">
        <f t="shared" ref="J169" si="154">G169*2.87/100</f>
        <v>1722</v>
      </c>
      <c r="K169" s="124">
        <f t="shared" ref="K169" si="155">G169*7.1/100</f>
        <v>4260</v>
      </c>
      <c r="L169" s="125">
        <f t="shared" ref="L169" si="156">+G169*1.1%</f>
        <v>660.00000000000011</v>
      </c>
      <c r="M169" s="125">
        <f t="shared" ref="M169" si="157">G169*3.04/100</f>
        <v>1824</v>
      </c>
      <c r="N169" s="121">
        <f t="shared" ref="N169" si="158">+G169*7.09%</f>
        <v>4254</v>
      </c>
      <c r="O169" s="137">
        <v>0</v>
      </c>
      <c r="P169" s="123">
        <f t="shared" ref="P169" si="159">I169+J169+M169+O169</f>
        <v>7032.68</v>
      </c>
      <c r="Q169" s="123">
        <f t="shared" ref="Q169" si="160">K169+L169+N169</f>
        <v>9174</v>
      </c>
      <c r="R169" s="123">
        <f t="shared" si="144"/>
        <v>112967.32</v>
      </c>
    </row>
    <row r="170" spans="1:18" ht="36" customHeight="1" x14ac:dyDescent="0.35">
      <c r="A170" s="39">
        <f>+A169+1</f>
        <v>140</v>
      </c>
      <c r="B170" s="116" t="s">
        <v>237</v>
      </c>
      <c r="C170" s="116" t="s">
        <v>49</v>
      </c>
      <c r="D170" s="116" t="s">
        <v>32</v>
      </c>
      <c r="E170" s="116" t="s">
        <v>238</v>
      </c>
      <c r="F170" s="117" t="s">
        <v>66</v>
      </c>
      <c r="G170" s="134">
        <v>43000</v>
      </c>
      <c r="H170" s="45">
        <f>+G170</f>
        <v>43000</v>
      </c>
      <c r="I170" s="156">
        <v>351.42</v>
      </c>
      <c r="J170" s="120">
        <f t="shared" si="146"/>
        <v>1234.0999999999999</v>
      </c>
      <c r="K170" s="124">
        <f t="shared" si="147"/>
        <v>3053</v>
      </c>
      <c r="L170" s="125">
        <f t="shared" si="150"/>
        <v>473.00000000000006</v>
      </c>
      <c r="M170" s="125">
        <f t="shared" si="148"/>
        <v>1307.2</v>
      </c>
      <c r="N170" s="121">
        <f t="shared" si="149"/>
        <v>3048.7000000000003</v>
      </c>
      <c r="O170" s="137">
        <f>1715.46*2</f>
        <v>3430.92</v>
      </c>
      <c r="P170" s="123">
        <f t="shared" si="142"/>
        <v>6323.64</v>
      </c>
      <c r="Q170" s="123">
        <f t="shared" si="143"/>
        <v>6574.7000000000007</v>
      </c>
      <c r="R170" s="123">
        <f t="shared" si="144"/>
        <v>79676.36</v>
      </c>
    </row>
    <row r="171" spans="1:18" ht="43.5" customHeight="1" x14ac:dyDescent="0.35">
      <c r="A171" s="39">
        <f t="shared" si="145"/>
        <v>141</v>
      </c>
      <c r="B171" s="135" t="s">
        <v>239</v>
      </c>
      <c r="C171" s="135" t="s">
        <v>54</v>
      </c>
      <c r="D171" s="116" t="s">
        <v>32</v>
      </c>
      <c r="E171" s="142" t="s">
        <v>240</v>
      </c>
      <c r="F171" s="133" t="s">
        <v>66</v>
      </c>
      <c r="G171" s="134">
        <v>90000</v>
      </c>
      <c r="H171" s="45">
        <f>+G171</f>
        <v>90000</v>
      </c>
      <c r="I171" s="156">
        <f>19.25+9733.87</f>
        <v>9753.1200000000008</v>
      </c>
      <c r="J171" s="120">
        <f t="shared" si="146"/>
        <v>2583</v>
      </c>
      <c r="K171" s="124">
        <f t="shared" si="147"/>
        <v>6390</v>
      </c>
      <c r="L171" s="122">
        <f t="shared" ref="L171" si="161">77410*1.1%</f>
        <v>851.5100000000001</v>
      </c>
      <c r="M171" s="125">
        <f t="shared" si="148"/>
        <v>2736</v>
      </c>
      <c r="N171" s="121">
        <f t="shared" si="149"/>
        <v>6381</v>
      </c>
      <c r="O171" s="137">
        <v>0</v>
      </c>
      <c r="P171" s="123">
        <f t="shared" si="142"/>
        <v>15072.12</v>
      </c>
      <c r="Q171" s="123">
        <f t="shared" si="143"/>
        <v>13622.51</v>
      </c>
      <c r="R171" s="123">
        <f t="shared" si="144"/>
        <v>164927.88</v>
      </c>
    </row>
    <row r="172" spans="1:18" ht="24" x14ac:dyDescent="0.35">
      <c r="A172" s="39">
        <f>+A171+1</f>
        <v>142</v>
      </c>
      <c r="B172" s="116" t="s">
        <v>241</v>
      </c>
      <c r="C172" s="116" t="s">
        <v>54</v>
      </c>
      <c r="D172" s="116" t="s">
        <v>32</v>
      </c>
      <c r="E172" s="116" t="s">
        <v>240</v>
      </c>
      <c r="F172" s="117" t="s">
        <v>66</v>
      </c>
      <c r="G172" s="134">
        <v>90000</v>
      </c>
      <c r="H172" s="45">
        <v>88750</v>
      </c>
      <c r="I172" s="156">
        <v>9324.25</v>
      </c>
      <c r="J172" s="120">
        <f t="shared" si="146"/>
        <v>2583</v>
      </c>
      <c r="K172" s="124">
        <f t="shared" si="147"/>
        <v>6390</v>
      </c>
      <c r="L172" s="125">
        <f t="shared" ref="L172" si="162">77410*1.1%</f>
        <v>851.5100000000001</v>
      </c>
      <c r="M172" s="125">
        <f t="shared" si="148"/>
        <v>2736</v>
      </c>
      <c r="N172" s="121">
        <f t="shared" si="149"/>
        <v>6381</v>
      </c>
      <c r="O172" s="137">
        <v>1715.46</v>
      </c>
      <c r="P172" s="123">
        <f t="shared" si="142"/>
        <v>16358.71</v>
      </c>
      <c r="Q172" s="123">
        <f t="shared" si="143"/>
        <v>13622.51</v>
      </c>
      <c r="R172" s="123">
        <f t="shared" si="144"/>
        <v>162391.29</v>
      </c>
    </row>
    <row r="173" spans="1:18" ht="30" customHeight="1" x14ac:dyDescent="0.35">
      <c r="A173" s="39">
        <f>+A172+1</f>
        <v>143</v>
      </c>
      <c r="B173" s="135" t="s">
        <v>242</v>
      </c>
      <c r="C173" s="135" t="s">
        <v>54</v>
      </c>
      <c r="D173" s="116" t="s">
        <v>32</v>
      </c>
      <c r="E173" s="142" t="s">
        <v>243</v>
      </c>
      <c r="F173" s="133" t="s">
        <v>66</v>
      </c>
      <c r="G173" s="134">
        <v>100000</v>
      </c>
      <c r="H173" s="45">
        <f>+G173</f>
        <v>100000</v>
      </c>
      <c r="I173" s="156">
        <f>19.25+12086.12</f>
        <v>12105.37</v>
      </c>
      <c r="J173" s="120">
        <f t="shared" si="146"/>
        <v>2870</v>
      </c>
      <c r="K173" s="124">
        <f t="shared" si="147"/>
        <v>7100</v>
      </c>
      <c r="L173" s="122">
        <f t="shared" ref="L173" si="163">77410*1.1%</f>
        <v>851.5100000000001</v>
      </c>
      <c r="M173" s="125">
        <f t="shared" si="148"/>
        <v>3040</v>
      </c>
      <c r="N173" s="121">
        <f t="shared" si="149"/>
        <v>7090.0000000000009</v>
      </c>
      <c r="O173" s="137">
        <v>0</v>
      </c>
      <c r="P173" s="123">
        <f t="shared" si="142"/>
        <v>18015.370000000003</v>
      </c>
      <c r="Q173" s="123">
        <f t="shared" si="143"/>
        <v>15041.510000000002</v>
      </c>
      <c r="R173" s="123">
        <f t="shared" si="144"/>
        <v>181984.63</v>
      </c>
    </row>
    <row r="174" spans="1:18" ht="22.5" customHeight="1" x14ac:dyDescent="0.35">
      <c r="A174" s="39">
        <f t="shared" si="145"/>
        <v>144</v>
      </c>
      <c r="B174" s="116" t="s">
        <v>244</v>
      </c>
      <c r="C174" s="116" t="s">
        <v>54</v>
      </c>
      <c r="D174" s="116" t="s">
        <v>32</v>
      </c>
      <c r="E174" s="116" t="s">
        <v>228</v>
      </c>
      <c r="F174" s="117" t="s">
        <v>66</v>
      </c>
      <c r="G174" s="134">
        <v>43000</v>
      </c>
      <c r="H174" s="45">
        <f>+G174</f>
        <v>43000</v>
      </c>
      <c r="I174" s="156">
        <v>608.74</v>
      </c>
      <c r="J174" s="120">
        <f t="shared" si="146"/>
        <v>1234.0999999999999</v>
      </c>
      <c r="K174" s="124">
        <f t="shared" si="147"/>
        <v>3053</v>
      </c>
      <c r="L174" s="125">
        <f t="shared" ref="L174:L178" si="164">+G174*1.1%</f>
        <v>473.00000000000006</v>
      </c>
      <c r="M174" s="125">
        <f t="shared" si="148"/>
        <v>1307.2</v>
      </c>
      <c r="N174" s="121">
        <f t="shared" si="149"/>
        <v>3048.7000000000003</v>
      </c>
      <c r="O174" s="137">
        <v>1715.46</v>
      </c>
      <c r="P174" s="123">
        <f t="shared" si="142"/>
        <v>4865.5</v>
      </c>
      <c r="Q174" s="123">
        <f t="shared" si="143"/>
        <v>6574.7000000000007</v>
      </c>
      <c r="R174" s="123">
        <f t="shared" si="144"/>
        <v>81134.5</v>
      </c>
    </row>
    <row r="175" spans="1:18" ht="30" customHeight="1" x14ac:dyDescent="0.35">
      <c r="A175" s="39">
        <f>+A174+1</f>
        <v>145</v>
      </c>
      <c r="B175" s="135" t="s">
        <v>245</v>
      </c>
      <c r="C175" s="135" t="s">
        <v>54</v>
      </c>
      <c r="D175" s="116" t="s">
        <v>32</v>
      </c>
      <c r="E175" s="142" t="s">
        <v>228</v>
      </c>
      <c r="F175" s="133" t="s">
        <v>66</v>
      </c>
      <c r="G175" s="134">
        <v>43000</v>
      </c>
      <c r="H175" s="45">
        <v>42000</v>
      </c>
      <c r="I175" s="156">
        <v>866.06</v>
      </c>
      <c r="J175" s="120">
        <f t="shared" si="146"/>
        <v>1234.0999999999999</v>
      </c>
      <c r="K175" s="124">
        <f t="shared" si="147"/>
        <v>3053</v>
      </c>
      <c r="L175" s="125">
        <f t="shared" si="164"/>
        <v>473.00000000000006</v>
      </c>
      <c r="M175" s="125">
        <f t="shared" si="148"/>
        <v>1307.2</v>
      </c>
      <c r="N175" s="121">
        <f t="shared" si="149"/>
        <v>3048.7000000000003</v>
      </c>
      <c r="O175" s="137">
        <v>0</v>
      </c>
      <c r="P175" s="123">
        <f t="shared" si="142"/>
        <v>3407.3599999999997</v>
      </c>
      <c r="Q175" s="123">
        <f t="shared" si="143"/>
        <v>6574.7000000000007</v>
      </c>
      <c r="R175" s="123">
        <f t="shared" si="144"/>
        <v>81592.639999999999</v>
      </c>
    </row>
    <row r="176" spans="1:18" ht="22.5" customHeight="1" x14ac:dyDescent="0.35">
      <c r="A176" s="39">
        <f t="shared" si="145"/>
        <v>146</v>
      </c>
      <c r="B176" s="116" t="s">
        <v>246</v>
      </c>
      <c r="C176" s="116" t="s">
        <v>49</v>
      </c>
      <c r="D176" s="116" t="s">
        <v>32</v>
      </c>
      <c r="E176" s="116" t="s">
        <v>399</v>
      </c>
      <c r="F176" s="117" t="s">
        <v>66</v>
      </c>
      <c r="G176" s="134">
        <v>66000</v>
      </c>
      <c r="H176" s="45">
        <v>61666.67</v>
      </c>
      <c r="I176" s="156">
        <f>185.33+4087.33</f>
        <v>4272.66</v>
      </c>
      <c r="J176" s="120">
        <f t="shared" si="146"/>
        <v>1894.2</v>
      </c>
      <c r="K176" s="124">
        <f t="shared" si="147"/>
        <v>4686</v>
      </c>
      <c r="L176" s="125">
        <f t="shared" si="164"/>
        <v>726.00000000000011</v>
      </c>
      <c r="M176" s="125">
        <f t="shared" si="148"/>
        <v>2006.4</v>
      </c>
      <c r="N176" s="121">
        <f t="shared" si="149"/>
        <v>4679.4000000000005</v>
      </c>
      <c r="O176" s="137">
        <v>1715.46</v>
      </c>
      <c r="P176" s="123">
        <f t="shared" si="142"/>
        <v>9888.7200000000012</v>
      </c>
      <c r="Q176" s="123">
        <f t="shared" si="143"/>
        <v>10091.400000000001</v>
      </c>
      <c r="R176" s="123">
        <f t="shared" si="144"/>
        <v>117777.95</v>
      </c>
    </row>
    <row r="177" spans="1:18" ht="23.25" customHeight="1" x14ac:dyDescent="0.35">
      <c r="A177" s="39">
        <f t="shared" si="145"/>
        <v>147</v>
      </c>
      <c r="B177" s="135" t="s">
        <v>247</v>
      </c>
      <c r="C177" s="135" t="s">
        <v>54</v>
      </c>
      <c r="D177" s="116" t="s">
        <v>32</v>
      </c>
      <c r="E177" s="142" t="s">
        <v>228</v>
      </c>
      <c r="F177" s="133" t="s">
        <v>66</v>
      </c>
      <c r="G177" s="134">
        <v>43000</v>
      </c>
      <c r="H177" s="45">
        <v>42000</v>
      </c>
      <c r="I177" s="156">
        <v>866.06</v>
      </c>
      <c r="J177" s="120">
        <f t="shared" si="146"/>
        <v>1234.0999999999999</v>
      </c>
      <c r="K177" s="124">
        <f t="shared" si="147"/>
        <v>3053</v>
      </c>
      <c r="L177" s="125">
        <f t="shared" si="164"/>
        <v>473.00000000000006</v>
      </c>
      <c r="M177" s="125">
        <f t="shared" si="148"/>
        <v>1307.2</v>
      </c>
      <c r="N177" s="121">
        <f t="shared" si="149"/>
        <v>3048.7000000000003</v>
      </c>
      <c r="O177" s="137">
        <v>0</v>
      </c>
      <c r="P177" s="123">
        <f t="shared" si="142"/>
        <v>3407.3599999999997</v>
      </c>
      <c r="Q177" s="123">
        <f t="shared" si="143"/>
        <v>6574.7000000000007</v>
      </c>
      <c r="R177" s="123">
        <f t="shared" si="144"/>
        <v>81592.639999999999</v>
      </c>
    </row>
    <row r="178" spans="1:18" ht="22.5" customHeight="1" x14ac:dyDescent="0.35">
      <c r="A178" s="39">
        <f>+A177+1</f>
        <v>148</v>
      </c>
      <c r="B178" s="116" t="s">
        <v>248</v>
      </c>
      <c r="C178" s="116" t="s">
        <v>54</v>
      </c>
      <c r="D178" s="116" t="s">
        <v>32</v>
      </c>
      <c r="E178" s="116" t="s">
        <v>84</v>
      </c>
      <c r="F178" s="117" t="s">
        <v>66</v>
      </c>
      <c r="G178" s="134">
        <v>43000</v>
      </c>
      <c r="H178" s="45">
        <f t="shared" ref="H178:H184" si="165">+G178</f>
        <v>43000</v>
      </c>
      <c r="I178" s="156">
        <v>351.42</v>
      </c>
      <c r="J178" s="120">
        <f t="shared" si="146"/>
        <v>1234.0999999999999</v>
      </c>
      <c r="K178" s="124">
        <f t="shared" si="147"/>
        <v>3053</v>
      </c>
      <c r="L178" s="125">
        <f t="shared" si="164"/>
        <v>473.00000000000006</v>
      </c>
      <c r="M178" s="125">
        <f t="shared" si="148"/>
        <v>1307.2</v>
      </c>
      <c r="N178" s="121">
        <f t="shared" si="149"/>
        <v>3048.7000000000003</v>
      </c>
      <c r="O178" s="137">
        <f>1715.46*2</f>
        <v>3430.92</v>
      </c>
      <c r="P178" s="123">
        <f t="shared" si="142"/>
        <v>6323.64</v>
      </c>
      <c r="Q178" s="123">
        <f t="shared" si="143"/>
        <v>6574.7000000000007</v>
      </c>
      <c r="R178" s="123">
        <f t="shared" si="144"/>
        <v>79676.36</v>
      </c>
    </row>
    <row r="179" spans="1:18" ht="24" x14ac:dyDescent="0.35">
      <c r="A179" s="39">
        <f t="shared" si="145"/>
        <v>149</v>
      </c>
      <c r="B179" s="116" t="s">
        <v>249</v>
      </c>
      <c r="C179" s="116" t="s">
        <v>54</v>
      </c>
      <c r="D179" s="116" t="s">
        <v>32</v>
      </c>
      <c r="E179" s="116" t="s">
        <v>250</v>
      </c>
      <c r="F179" s="133" t="s">
        <v>56</v>
      </c>
      <c r="G179" s="134">
        <v>100000</v>
      </c>
      <c r="H179" s="45">
        <f t="shared" si="165"/>
        <v>100000</v>
      </c>
      <c r="I179" s="156">
        <v>12105.37</v>
      </c>
      <c r="J179" s="120">
        <f t="shared" si="146"/>
        <v>2870</v>
      </c>
      <c r="K179" s="124">
        <f t="shared" si="147"/>
        <v>7100</v>
      </c>
      <c r="L179" s="122">
        <f t="shared" ref="L179" si="166">77410*1.1%</f>
        <v>851.5100000000001</v>
      </c>
      <c r="M179" s="125">
        <f t="shared" si="148"/>
        <v>3040</v>
      </c>
      <c r="N179" s="121">
        <f t="shared" si="149"/>
        <v>7090.0000000000009</v>
      </c>
      <c r="O179" s="137">
        <v>0</v>
      </c>
      <c r="P179" s="123">
        <f t="shared" si="142"/>
        <v>18015.370000000003</v>
      </c>
      <c r="Q179" s="123">
        <f t="shared" si="143"/>
        <v>15041.510000000002</v>
      </c>
      <c r="R179" s="123">
        <f t="shared" si="144"/>
        <v>181984.63</v>
      </c>
    </row>
    <row r="180" spans="1:18" ht="22.5" customHeight="1" x14ac:dyDescent="0.35">
      <c r="A180" s="39">
        <f>+A179+1</f>
        <v>150</v>
      </c>
      <c r="B180" s="116" t="s">
        <v>251</v>
      </c>
      <c r="C180" s="116" t="s">
        <v>54</v>
      </c>
      <c r="D180" s="116" t="s">
        <v>32</v>
      </c>
      <c r="E180" s="116" t="s">
        <v>84</v>
      </c>
      <c r="F180" s="117" t="s">
        <v>66</v>
      </c>
      <c r="G180" s="134">
        <v>43000</v>
      </c>
      <c r="H180" s="45">
        <f t="shared" si="165"/>
        <v>43000</v>
      </c>
      <c r="I180" s="156">
        <v>608.74</v>
      </c>
      <c r="J180" s="120">
        <f t="shared" si="146"/>
        <v>1234.0999999999999</v>
      </c>
      <c r="K180" s="124">
        <f t="shared" si="147"/>
        <v>3053</v>
      </c>
      <c r="L180" s="125">
        <f t="shared" ref="L180:L208" si="167">+G180*1.1%</f>
        <v>473.00000000000006</v>
      </c>
      <c r="M180" s="125">
        <f t="shared" si="148"/>
        <v>1307.2</v>
      </c>
      <c r="N180" s="121">
        <f t="shared" si="149"/>
        <v>3048.7000000000003</v>
      </c>
      <c r="O180" s="137">
        <v>1715.46</v>
      </c>
      <c r="P180" s="123">
        <f t="shared" si="142"/>
        <v>4865.5</v>
      </c>
      <c r="Q180" s="123">
        <f t="shared" si="143"/>
        <v>6574.7000000000007</v>
      </c>
      <c r="R180" s="123">
        <f t="shared" si="144"/>
        <v>81134.5</v>
      </c>
    </row>
    <row r="181" spans="1:18" ht="39.75" customHeight="1" x14ac:dyDescent="0.35">
      <c r="A181" s="39">
        <f t="shared" si="145"/>
        <v>151</v>
      </c>
      <c r="B181" s="135" t="s">
        <v>252</v>
      </c>
      <c r="C181" s="135" t="s">
        <v>54</v>
      </c>
      <c r="D181" s="116" t="s">
        <v>32</v>
      </c>
      <c r="E181" s="142" t="s">
        <v>224</v>
      </c>
      <c r="F181" s="133" t="s">
        <v>66</v>
      </c>
      <c r="G181" s="134">
        <v>40000</v>
      </c>
      <c r="H181" s="45">
        <f t="shared" si="165"/>
        <v>40000</v>
      </c>
      <c r="I181" s="156">
        <v>442.65</v>
      </c>
      <c r="J181" s="120">
        <f t="shared" si="146"/>
        <v>1148</v>
      </c>
      <c r="K181" s="124">
        <f t="shared" si="147"/>
        <v>2840</v>
      </c>
      <c r="L181" s="125">
        <f t="shared" si="167"/>
        <v>440.00000000000006</v>
      </c>
      <c r="M181" s="125">
        <f t="shared" si="148"/>
        <v>1216</v>
      </c>
      <c r="N181" s="121">
        <f t="shared" si="149"/>
        <v>2836</v>
      </c>
      <c r="O181" s="137">
        <v>0</v>
      </c>
      <c r="P181" s="123">
        <f t="shared" si="142"/>
        <v>2806.65</v>
      </c>
      <c r="Q181" s="123">
        <f t="shared" si="143"/>
        <v>6116</v>
      </c>
      <c r="R181" s="123">
        <f t="shared" si="144"/>
        <v>77193.350000000006</v>
      </c>
    </row>
    <row r="182" spans="1:18" ht="39.75" customHeight="1" x14ac:dyDescent="0.35">
      <c r="A182" s="39">
        <f t="shared" si="145"/>
        <v>152</v>
      </c>
      <c r="B182" s="135" t="s">
        <v>253</v>
      </c>
      <c r="C182" s="135" t="s">
        <v>54</v>
      </c>
      <c r="D182" s="116" t="s">
        <v>32</v>
      </c>
      <c r="E182" s="142" t="s">
        <v>224</v>
      </c>
      <c r="F182" s="133" t="s">
        <v>66</v>
      </c>
      <c r="G182" s="134">
        <v>40000</v>
      </c>
      <c r="H182" s="45">
        <f t="shared" si="165"/>
        <v>40000</v>
      </c>
      <c r="I182" s="156">
        <v>442.65</v>
      </c>
      <c r="J182" s="120">
        <f t="shared" si="146"/>
        <v>1148</v>
      </c>
      <c r="K182" s="124">
        <f t="shared" si="147"/>
        <v>2840</v>
      </c>
      <c r="L182" s="125">
        <f t="shared" si="167"/>
        <v>440.00000000000006</v>
      </c>
      <c r="M182" s="125">
        <f t="shared" si="148"/>
        <v>1216</v>
      </c>
      <c r="N182" s="121">
        <f t="shared" si="149"/>
        <v>2836</v>
      </c>
      <c r="O182" s="137">
        <v>0</v>
      </c>
      <c r="P182" s="123">
        <f t="shared" si="142"/>
        <v>2806.65</v>
      </c>
      <c r="Q182" s="123">
        <f t="shared" si="143"/>
        <v>6116</v>
      </c>
      <c r="R182" s="123">
        <f t="shared" si="144"/>
        <v>77193.350000000006</v>
      </c>
    </row>
    <row r="183" spans="1:18" ht="39.75" customHeight="1" x14ac:dyDescent="0.35">
      <c r="A183" s="39">
        <f t="shared" si="145"/>
        <v>153</v>
      </c>
      <c r="B183" s="135" t="s">
        <v>254</v>
      </c>
      <c r="C183" s="135" t="s">
        <v>49</v>
      </c>
      <c r="D183" s="116" t="s">
        <v>32</v>
      </c>
      <c r="E183" s="142" t="s">
        <v>224</v>
      </c>
      <c r="F183" s="133" t="s">
        <v>66</v>
      </c>
      <c r="G183" s="134">
        <v>40000</v>
      </c>
      <c r="H183" s="45">
        <f t="shared" si="165"/>
        <v>40000</v>
      </c>
      <c r="I183" s="156">
        <v>442.65</v>
      </c>
      <c r="J183" s="120">
        <f t="shared" si="146"/>
        <v>1148</v>
      </c>
      <c r="K183" s="124">
        <f t="shared" si="147"/>
        <v>2840</v>
      </c>
      <c r="L183" s="125">
        <f t="shared" si="167"/>
        <v>440.00000000000006</v>
      </c>
      <c r="M183" s="125">
        <f t="shared" si="148"/>
        <v>1216</v>
      </c>
      <c r="N183" s="121">
        <f t="shared" si="149"/>
        <v>2836</v>
      </c>
      <c r="O183" s="137">
        <v>0</v>
      </c>
      <c r="P183" s="123">
        <f t="shared" si="142"/>
        <v>2806.65</v>
      </c>
      <c r="Q183" s="123">
        <f t="shared" si="143"/>
        <v>6116</v>
      </c>
      <c r="R183" s="123">
        <f t="shared" si="144"/>
        <v>77193.350000000006</v>
      </c>
    </row>
    <row r="184" spans="1:18" ht="39.75" customHeight="1" x14ac:dyDescent="0.35">
      <c r="A184" s="39">
        <f t="shared" si="145"/>
        <v>154</v>
      </c>
      <c r="B184" s="135" t="s">
        <v>255</v>
      </c>
      <c r="C184" s="135" t="s">
        <v>54</v>
      </c>
      <c r="D184" s="116" t="s">
        <v>32</v>
      </c>
      <c r="E184" s="142" t="s">
        <v>224</v>
      </c>
      <c r="F184" s="133" t="s">
        <v>66</v>
      </c>
      <c r="G184" s="134">
        <v>40000</v>
      </c>
      <c r="H184" s="45">
        <f t="shared" si="165"/>
        <v>40000</v>
      </c>
      <c r="I184" s="156">
        <v>442.65</v>
      </c>
      <c r="J184" s="120">
        <f t="shared" si="146"/>
        <v>1148</v>
      </c>
      <c r="K184" s="124">
        <f t="shared" si="147"/>
        <v>2840</v>
      </c>
      <c r="L184" s="125">
        <f t="shared" si="167"/>
        <v>440.00000000000006</v>
      </c>
      <c r="M184" s="125">
        <f t="shared" si="148"/>
        <v>1216</v>
      </c>
      <c r="N184" s="121">
        <f t="shared" si="149"/>
        <v>2836</v>
      </c>
      <c r="O184" s="137">
        <v>0</v>
      </c>
      <c r="P184" s="123">
        <f t="shared" si="142"/>
        <v>2806.65</v>
      </c>
      <c r="Q184" s="123">
        <f t="shared" si="143"/>
        <v>6116</v>
      </c>
      <c r="R184" s="123">
        <f t="shared" si="144"/>
        <v>77193.350000000006</v>
      </c>
    </row>
    <row r="185" spans="1:18" ht="39.75" customHeight="1" x14ac:dyDescent="0.35">
      <c r="A185" s="39">
        <f t="shared" si="145"/>
        <v>155</v>
      </c>
      <c r="B185" s="135" t="s">
        <v>190</v>
      </c>
      <c r="C185" s="135" t="s">
        <v>49</v>
      </c>
      <c r="D185" s="116" t="s">
        <v>32</v>
      </c>
      <c r="E185" s="142" t="s">
        <v>224</v>
      </c>
      <c r="F185" s="133" t="s">
        <v>66</v>
      </c>
      <c r="G185" s="134">
        <v>40000</v>
      </c>
      <c r="H185" s="45">
        <v>29166.67</v>
      </c>
      <c r="I185" s="156">
        <v>442.65</v>
      </c>
      <c r="J185" s="120">
        <f t="shared" si="146"/>
        <v>1148</v>
      </c>
      <c r="K185" s="124">
        <f t="shared" si="147"/>
        <v>2840</v>
      </c>
      <c r="L185" s="125">
        <f t="shared" si="167"/>
        <v>440.00000000000006</v>
      </c>
      <c r="M185" s="125">
        <f t="shared" si="148"/>
        <v>1216</v>
      </c>
      <c r="N185" s="121">
        <f t="shared" si="149"/>
        <v>2836</v>
      </c>
      <c r="O185" s="137">
        <v>0</v>
      </c>
      <c r="P185" s="123">
        <f t="shared" si="142"/>
        <v>2806.65</v>
      </c>
      <c r="Q185" s="123">
        <f t="shared" si="143"/>
        <v>6116</v>
      </c>
      <c r="R185" s="123">
        <f t="shared" si="144"/>
        <v>66360.01999999999</v>
      </c>
    </row>
    <row r="186" spans="1:18" ht="39.75" customHeight="1" x14ac:dyDescent="0.35">
      <c r="A186" s="39">
        <f t="shared" si="145"/>
        <v>156</v>
      </c>
      <c r="B186" s="135" t="s">
        <v>256</v>
      </c>
      <c r="C186" s="135" t="s">
        <v>49</v>
      </c>
      <c r="D186" s="116" t="s">
        <v>32</v>
      </c>
      <c r="E186" s="142" t="s">
        <v>224</v>
      </c>
      <c r="F186" s="133" t="s">
        <v>66</v>
      </c>
      <c r="G186" s="134">
        <v>40000</v>
      </c>
      <c r="H186" s="45">
        <f t="shared" ref="H186:H204" si="168">+G186</f>
        <v>40000</v>
      </c>
      <c r="I186" s="156">
        <v>442.65</v>
      </c>
      <c r="J186" s="120">
        <f t="shared" si="146"/>
        <v>1148</v>
      </c>
      <c r="K186" s="124">
        <f t="shared" si="147"/>
        <v>2840</v>
      </c>
      <c r="L186" s="125">
        <f t="shared" si="167"/>
        <v>440.00000000000006</v>
      </c>
      <c r="M186" s="125">
        <f t="shared" si="148"/>
        <v>1216</v>
      </c>
      <c r="N186" s="121">
        <f t="shared" si="149"/>
        <v>2836</v>
      </c>
      <c r="O186" s="137">
        <v>0</v>
      </c>
      <c r="P186" s="123">
        <f t="shared" si="142"/>
        <v>2806.65</v>
      </c>
      <c r="Q186" s="123">
        <f t="shared" si="143"/>
        <v>6116</v>
      </c>
      <c r="R186" s="123">
        <f t="shared" si="144"/>
        <v>77193.350000000006</v>
      </c>
    </row>
    <row r="187" spans="1:18" ht="22.5" customHeight="1" x14ac:dyDescent="0.35">
      <c r="A187" s="39">
        <f t="shared" si="145"/>
        <v>157</v>
      </c>
      <c r="B187" s="116" t="s">
        <v>257</v>
      </c>
      <c r="C187" s="116" t="s">
        <v>54</v>
      </c>
      <c r="D187" s="116" t="s">
        <v>32</v>
      </c>
      <c r="E187" s="116" t="s">
        <v>224</v>
      </c>
      <c r="F187" s="133" t="s">
        <v>66</v>
      </c>
      <c r="G187" s="134">
        <v>40000</v>
      </c>
      <c r="H187" s="45">
        <f t="shared" si="168"/>
        <v>40000</v>
      </c>
      <c r="I187" s="156">
        <v>185.33</v>
      </c>
      <c r="J187" s="120">
        <f t="shared" si="146"/>
        <v>1148</v>
      </c>
      <c r="K187" s="124">
        <f t="shared" si="147"/>
        <v>2840</v>
      </c>
      <c r="L187" s="125">
        <f t="shared" si="167"/>
        <v>440.00000000000006</v>
      </c>
      <c r="M187" s="125">
        <f t="shared" si="148"/>
        <v>1216</v>
      </c>
      <c r="N187" s="121">
        <f t="shared" si="149"/>
        <v>2836</v>
      </c>
      <c r="O187" s="137">
        <v>1715.46</v>
      </c>
      <c r="P187" s="123">
        <f t="shared" si="142"/>
        <v>4264.79</v>
      </c>
      <c r="Q187" s="123">
        <f t="shared" si="143"/>
        <v>6116</v>
      </c>
      <c r="R187" s="123">
        <f t="shared" si="144"/>
        <v>75735.209999999992</v>
      </c>
    </row>
    <row r="188" spans="1:18" ht="39.75" customHeight="1" x14ac:dyDescent="0.35">
      <c r="A188" s="39">
        <f t="shared" si="145"/>
        <v>158</v>
      </c>
      <c r="B188" s="135" t="s">
        <v>258</v>
      </c>
      <c r="C188" s="135" t="s">
        <v>49</v>
      </c>
      <c r="D188" s="116" t="s">
        <v>32</v>
      </c>
      <c r="E188" s="142" t="s">
        <v>224</v>
      </c>
      <c r="F188" s="133" t="s">
        <v>66</v>
      </c>
      <c r="G188" s="134">
        <v>40000</v>
      </c>
      <c r="H188" s="45">
        <f t="shared" si="168"/>
        <v>40000</v>
      </c>
      <c r="I188" s="156">
        <v>442.65</v>
      </c>
      <c r="J188" s="120">
        <f t="shared" si="146"/>
        <v>1148</v>
      </c>
      <c r="K188" s="124">
        <f t="shared" si="147"/>
        <v>2840</v>
      </c>
      <c r="L188" s="125">
        <f t="shared" si="167"/>
        <v>440.00000000000006</v>
      </c>
      <c r="M188" s="125">
        <f t="shared" si="148"/>
        <v>1216</v>
      </c>
      <c r="N188" s="121">
        <f t="shared" si="149"/>
        <v>2836</v>
      </c>
      <c r="O188" s="137">
        <v>0</v>
      </c>
      <c r="P188" s="123">
        <f t="shared" si="142"/>
        <v>2806.65</v>
      </c>
      <c r="Q188" s="123">
        <f t="shared" si="143"/>
        <v>6116</v>
      </c>
      <c r="R188" s="123">
        <f t="shared" si="144"/>
        <v>77193.350000000006</v>
      </c>
    </row>
    <row r="189" spans="1:18" ht="39.75" customHeight="1" x14ac:dyDescent="0.35">
      <c r="A189" s="39">
        <f t="shared" si="145"/>
        <v>159</v>
      </c>
      <c r="B189" s="135" t="s">
        <v>259</v>
      </c>
      <c r="C189" s="135" t="s">
        <v>49</v>
      </c>
      <c r="D189" s="116" t="s">
        <v>32</v>
      </c>
      <c r="E189" s="142" t="s">
        <v>224</v>
      </c>
      <c r="F189" s="133" t="s">
        <v>66</v>
      </c>
      <c r="G189" s="134">
        <v>40000</v>
      </c>
      <c r="H189" s="45">
        <f t="shared" si="168"/>
        <v>40000</v>
      </c>
      <c r="I189" s="156">
        <v>442.65</v>
      </c>
      <c r="J189" s="120">
        <f t="shared" si="146"/>
        <v>1148</v>
      </c>
      <c r="K189" s="124">
        <f t="shared" si="147"/>
        <v>2840</v>
      </c>
      <c r="L189" s="125">
        <f t="shared" si="167"/>
        <v>440.00000000000006</v>
      </c>
      <c r="M189" s="125">
        <f t="shared" si="148"/>
        <v>1216</v>
      </c>
      <c r="N189" s="121">
        <f t="shared" si="149"/>
        <v>2836</v>
      </c>
      <c r="O189" s="137">
        <v>0</v>
      </c>
      <c r="P189" s="123">
        <f t="shared" si="142"/>
        <v>2806.65</v>
      </c>
      <c r="Q189" s="123">
        <f t="shared" si="143"/>
        <v>6116</v>
      </c>
      <c r="R189" s="123">
        <f t="shared" si="144"/>
        <v>77193.350000000006</v>
      </c>
    </row>
    <row r="190" spans="1:18" ht="39.75" customHeight="1" x14ac:dyDescent="0.35">
      <c r="A190" s="39">
        <f t="shared" si="145"/>
        <v>160</v>
      </c>
      <c r="B190" s="135" t="s">
        <v>260</v>
      </c>
      <c r="C190" s="135" t="s">
        <v>54</v>
      </c>
      <c r="D190" s="116" t="s">
        <v>32</v>
      </c>
      <c r="E190" s="142" t="s">
        <v>261</v>
      </c>
      <c r="F190" s="133" t="s">
        <v>56</v>
      </c>
      <c r="G190" s="134">
        <v>60000</v>
      </c>
      <c r="H190" s="45">
        <f t="shared" si="168"/>
        <v>60000</v>
      </c>
      <c r="I190" s="156">
        <v>3486.68</v>
      </c>
      <c r="J190" s="120">
        <f t="shared" si="146"/>
        <v>1722</v>
      </c>
      <c r="K190" s="124">
        <f t="shared" si="147"/>
        <v>4260</v>
      </c>
      <c r="L190" s="125">
        <f t="shared" si="167"/>
        <v>660.00000000000011</v>
      </c>
      <c r="M190" s="125">
        <f t="shared" si="148"/>
        <v>1824</v>
      </c>
      <c r="N190" s="121">
        <f t="shared" si="149"/>
        <v>4254</v>
      </c>
      <c r="O190" s="137">
        <v>0</v>
      </c>
      <c r="P190" s="123">
        <f t="shared" si="142"/>
        <v>7032.68</v>
      </c>
      <c r="Q190" s="123">
        <f t="shared" si="143"/>
        <v>9174</v>
      </c>
      <c r="R190" s="123">
        <f t="shared" si="144"/>
        <v>112967.32</v>
      </c>
    </row>
    <row r="191" spans="1:18" ht="39.75" customHeight="1" x14ac:dyDescent="0.35">
      <c r="A191" s="39">
        <f t="shared" si="145"/>
        <v>161</v>
      </c>
      <c r="B191" s="135" t="s">
        <v>262</v>
      </c>
      <c r="C191" s="135" t="s">
        <v>54</v>
      </c>
      <c r="D191" s="116" t="s">
        <v>32</v>
      </c>
      <c r="E191" s="142" t="s">
        <v>261</v>
      </c>
      <c r="F191" s="133" t="s">
        <v>56</v>
      </c>
      <c r="G191" s="134">
        <v>60000</v>
      </c>
      <c r="H191" s="45">
        <f t="shared" si="168"/>
        <v>60000</v>
      </c>
      <c r="I191" s="156">
        <v>3486.68</v>
      </c>
      <c r="J191" s="120">
        <f t="shared" si="146"/>
        <v>1722</v>
      </c>
      <c r="K191" s="124">
        <f t="shared" si="147"/>
        <v>4260</v>
      </c>
      <c r="L191" s="125">
        <f t="shared" si="167"/>
        <v>660.00000000000011</v>
      </c>
      <c r="M191" s="125">
        <f t="shared" si="148"/>
        <v>1824</v>
      </c>
      <c r="N191" s="121">
        <f t="shared" si="149"/>
        <v>4254</v>
      </c>
      <c r="O191" s="137">
        <v>0</v>
      </c>
      <c r="P191" s="123">
        <f t="shared" si="142"/>
        <v>7032.68</v>
      </c>
      <c r="Q191" s="123">
        <f t="shared" si="143"/>
        <v>9174</v>
      </c>
      <c r="R191" s="123">
        <f t="shared" si="144"/>
        <v>112967.32</v>
      </c>
    </row>
    <row r="192" spans="1:18" ht="39.75" customHeight="1" x14ac:dyDescent="0.35">
      <c r="A192" s="39">
        <f t="shared" si="145"/>
        <v>162</v>
      </c>
      <c r="B192" s="135" t="s">
        <v>263</v>
      </c>
      <c r="C192" s="135" t="s">
        <v>54</v>
      </c>
      <c r="D192" s="116" t="s">
        <v>32</v>
      </c>
      <c r="E192" s="142" t="s">
        <v>226</v>
      </c>
      <c r="F192" s="133" t="s">
        <v>56</v>
      </c>
      <c r="G192" s="134">
        <v>60000</v>
      </c>
      <c r="H192" s="45">
        <f t="shared" si="168"/>
        <v>60000</v>
      </c>
      <c r="I192" s="156">
        <v>3143.58</v>
      </c>
      <c r="J192" s="120">
        <f t="shared" si="146"/>
        <v>1722</v>
      </c>
      <c r="K192" s="124">
        <f t="shared" si="147"/>
        <v>4260</v>
      </c>
      <c r="L192" s="125">
        <f t="shared" si="167"/>
        <v>660.00000000000011</v>
      </c>
      <c r="M192" s="125">
        <f t="shared" si="148"/>
        <v>1824</v>
      </c>
      <c r="N192" s="121">
        <f t="shared" si="149"/>
        <v>4254</v>
      </c>
      <c r="O192" s="137">
        <v>1715.46</v>
      </c>
      <c r="P192" s="123">
        <f t="shared" si="142"/>
        <v>8405.0400000000009</v>
      </c>
      <c r="Q192" s="123">
        <f t="shared" si="143"/>
        <v>9174</v>
      </c>
      <c r="R192" s="123">
        <f t="shared" si="144"/>
        <v>111594.95999999999</v>
      </c>
    </row>
    <row r="193" spans="1:18" ht="39.75" customHeight="1" x14ac:dyDescent="0.35">
      <c r="A193" s="39">
        <f t="shared" si="145"/>
        <v>163</v>
      </c>
      <c r="B193" s="135" t="s">
        <v>264</v>
      </c>
      <c r="C193" s="135" t="s">
        <v>54</v>
      </c>
      <c r="D193" s="116" t="s">
        <v>32</v>
      </c>
      <c r="E193" s="142" t="s">
        <v>226</v>
      </c>
      <c r="F193" s="133" t="s">
        <v>56</v>
      </c>
      <c r="G193" s="134">
        <v>60000</v>
      </c>
      <c r="H193" s="45">
        <f t="shared" si="168"/>
        <v>60000</v>
      </c>
      <c r="I193" s="156">
        <v>3486.68</v>
      </c>
      <c r="J193" s="120">
        <f t="shared" si="146"/>
        <v>1722</v>
      </c>
      <c r="K193" s="124">
        <f t="shared" si="147"/>
        <v>4260</v>
      </c>
      <c r="L193" s="125">
        <f t="shared" si="167"/>
        <v>660.00000000000011</v>
      </c>
      <c r="M193" s="125">
        <f t="shared" si="148"/>
        <v>1824</v>
      </c>
      <c r="N193" s="121">
        <f t="shared" si="149"/>
        <v>4254</v>
      </c>
      <c r="O193" s="137">
        <v>0</v>
      </c>
      <c r="P193" s="123">
        <f t="shared" si="142"/>
        <v>7032.68</v>
      </c>
      <c r="Q193" s="123">
        <f t="shared" si="143"/>
        <v>9174</v>
      </c>
      <c r="R193" s="123">
        <f t="shared" si="144"/>
        <v>112967.32</v>
      </c>
    </row>
    <row r="194" spans="1:18" ht="39.75" customHeight="1" x14ac:dyDescent="0.35">
      <c r="A194" s="39">
        <f t="shared" si="145"/>
        <v>164</v>
      </c>
      <c r="B194" s="135" t="s">
        <v>265</v>
      </c>
      <c r="C194" s="135" t="s">
        <v>54</v>
      </c>
      <c r="D194" s="116" t="s">
        <v>32</v>
      </c>
      <c r="E194" s="142" t="s">
        <v>226</v>
      </c>
      <c r="F194" s="133" t="s">
        <v>56</v>
      </c>
      <c r="G194" s="134">
        <v>60000</v>
      </c>
      <c r="H194" s="45">
        <f t="shared" si="168"/>
        <v>60000</v>
      </c>
      <c r="I194" s="156">
        <v>3486.68</v>
      </c>
      <c r="J194" s="120">
        <f t="shared" si="146"/>
        <v>1722</v>
      </c>
      <c r="K194" s="124">
        <f t="shared" si="147"/>
        <v>4260</v>
      </c>
      <c r="L194" s="125">
        <f t="shared" si="167"/>
        <v>660.00000000000011</v>
      </c>
      <c r="M194" s="125">
        <f t="shared" si="148"/>
        <v>1824</v>
      </c>
      <c r="N194" s="121">
        <f t="shared" si="149"/>
        <v>4254</v>
      </c>
      <c r="O194" s="137">
        <v>0</v>
      </c>
      <c r="P194" s="123">
        <f t="shared" si="142"/>
        <v>7032.68</v>
      </c>
      <c r="Q194" s="123">
        <f t="shared" si="143"/>
        <v>9174</v>
      </c>
      <c r="R194" s="123">
        <f t="shared" si="144"/>
        <v>112967.32</v>
      </c>
    </row>
    <row r="195" spans="1:18" ht="39.75" customHeight="1" x14ac:dyDescent="0.35">
      <c r="A195" s="39">
        <f>+A194+1</f>
        <v>165</v>
      </c>
      <c r="B195" s="135" t="s">
        <v>267</v>
      </c>
      <c r="C195" s="135" t="s">
        <v>54</v>
      </c>
      <c r="D195" s="116" t="s">
        <v>32</v>
      </c>
      <c r="E195" s="142" t="s">
        <v>224</v>
      </c>
      <c r="F195" s="133" t="s">
        <v>66</v>
      </c>
      <c r="G195" s="134">
        <v>40000</v>
      </c>
      <c r="H195" s="45">
        <f t="shared" si="168"/>
        <v>40000</v>
      </c>
      <c r="I195" s="156">
        <v>442.65</v>
      </c>
      <c r="J195" s="120">
        <f t="shared" si="146"/>
        <v>1148</v>
      </c>
      <c r="K195" s="124">
        <f t="shared" si="147"/>
        <v>2840</v>
      </c>
      <c r="L195" s="125">
        <f t="shared" si="167"/>
        <v>440.00000000000006</v>
      </c>
      <c r="M195" s="125">
        <f t="shared" si="148"/>
        <v>1216</v>
      </c>
      <c r="N195" s="121">
        <f t="shared" si="149"/>
        <v>2836</v>
      </c>
      <c r="O195" s="137">
        <v>0</v>
      </c>
      <c r="P195" s="123">
        <f t="shared" si="142"/>
        <v>2806.65</v>
      </c>
      <c r="Q195" s="123">
        <f t="shared" si="143"/>
        <v>6116</v>
      </c>
      <c r="R195" s="123">
        <f t="shared" si="144"/>
        <v>77193.350000000006</v>
      </c>
    </row>
    <row r="196" spans="1:18" ht="39.75" customHeight="1" x14ac:dyDescent="0.35">
      <c r="A196" s="39">
        <f t="shared" si="145"/>
        <v>166</v>
      </c>
      <c r="B196" s="135" t="s">
        <v>268</v>
      </c>
      <c r="C196" s="135" t="s">
        <v>49</v>
      </c>
      <c r="D196" s="116" t="s">
        <v>32</v>
      </c>
      <c r="E196" s="142" t="s">
        <v>224</v>
      </c>
      <c r="F196" s="133" t="s">
        <v>66</v>
      </c>
      <c r="G196" s="134">
        <v>40000</v>
      </c>
      <c r="H196" s="45">
        <f t="shared" si="168"/>
        <v>40000</v>
      </c>
      <c r="I196" s="156">
        <v>442.65</v>
      </c>
      <c r="J196" s="120">
        <f t="shared" si="146"/>
        <v>1148</v>
      </c>
      <c r="K196" s="124">
        <f t="shared" si="147"/>
        <v>2840</v>
      </c>
      <c r="L196" s="125">
        <f t="shared" si="167"/>
        <v>440.00000000000006</v>
      </c>
      <c r="M196" s="125">
        <f t="shared" si="148"/>
        <v>1216</v>
      </c>
      <c r="N196" s="121">
        <f t="shared" si="149"/>
        <v>2836</v>
      </c>
      <c r="O196" s="137">
        <v>0</v>
      </c>
      <c r="P196" s="123">
        <f t="shared" si="142"/>
        <v>2806.65</v>
      </c>
      <c r="Q196" s="123">
        <f t="shared" si="143"/>
        <v>6116</v>
      </c>
      <c r="R196" s="123">
        <f t="shared" si="144"/>
        <v>77193.350000000006</v>
      </c>
    </row>
    <row r="197" spans="1:18" ht="39.75" customHeight="1" x14ac:dyDescent="0.35">
      <c r="A197" s="39">
        <f t="shared" si="145"/>
        <v>167</v>
      </c>
      <c r="B197" s="135" t="s">
        <v>269</v>
      </c>
      <c r="C197" s="135" t="s">
        <v>49</v>
      </c>
      <c r="D197" s="116" t="s">
        <v>32</v>
      </c>
      <c r="E197" s="142" t="s">
        <v>224</v>
      </c>
      <c r="F197" s="133" t="s">
        <v>66</v>
      </c>
      <c r="G197" s="134">
        <v>40000</v>
      </c>
      <c r="H197" s="45">
        <f t="shared" si="168"/>
        <v>40000</v>
      </c>
      <c r="I197" s="156">
        <v>442.65</v>
      </c>
      <c r="J197" s="120">
        <f t="shared" si="146"/>
        <v>1148</v>
      </c>
      <c r="K197" s="124">
        <f t="shared" si="147"/>
        <v>2840</v>
      </c>
      <c r="L197" s="125">
        <f t="shared" si="167"/>
        <v>440.00000000000006</v>
      </c>
      <c r="M197" s="125">
        <f t="shared" si="148"/>
        <v>1216</v>
      </c>
      <c r="N197" s="121">
        <f t="shared" si="149"/>
        <v>2836</v>
      </c>
      <c r="O197" s="137">
        <v>0</v>
      </c>
      <c r="P197" s="123">
        <f t="shared" si="142"/>
        <v>2806.65</v>
      </c>
      <c r="Q197" s="123">
        <f t="shared" si="143"/>
        <v>6116</v>
      </c>
      <c r="R197" s="123">
        <f t="shared" si="144"/>
        <v>77193.350000000006</v>
      </c>
    </row>
    <row r="198" spans="1:18" ht="39.75" customHeight="1" x14ac:dyDescent="0.35">
      <c r="A198" s="39">
        <f t="shared" si="145"/>
        <v>168</v>
      </c>
      <c r="B198" s="135" t="s">
        <v>270</v>
      </c>
      <c r="C198" s="135" t="s">
        <v>54</v>
      </c>
      <c r="D198" s="116" t="s">
        <v>32</v>
      </c>
      <c r="E198" s="142" t="s">
        <v>224</v>
      </c>
      <c r="F198" s="133" t="s">
        <v>66</v>
      </c>
      <c r="G198" s="134">
        <v>40000</v>
      </c>
      <c r="H198" s="45">
        <f t="shared" si="168"/>
        <v>40000</v>
      </c>
      <c r="I198" s="156">
        <v>185.33</v>
      </c>
      <c r="J198" s="120">
        <f t="shared" si="146"/>
        <v>1148</v>
      </c>
      <c r="K198" s="124">
        <f t="shared" si="147"/>
        <v>2840</v>
      </c>
      <c r="L198" s="125">
        <f t="shared" si="167"/>
        <v>440.00000000000006</v>
      </c>
      <c r="M198" s="125">
        <f t="shared" si="148"/>
        <v>1216</v>
      </c>
      <c r="N198" s="121">
        <f t="shared" si="149"/>
        <v>2836</v>
      </c>
      <c r="O198" s="137">
        <v>1715.46</v>
      </c>
      <c r="P198" s="123">
        <f t="shared" si="142"/>
        <v>4264.79</v>
      </c>
      <c r="Q198" s="123">
        <f t="shared" si="143"/>
        <v>6116</v>
      </c>
      <c r="R198" s="123">
        <f t="shared" si="144"/>
        <v>75735.209999999992</v>
      </c>
    </row>
    <row r="199" spans="1:18" ht="39.75" customHeight="1" x14ac:dyDescent="0.35">
      <c r="A199" s="39">
        <f t="shared" si="145"/>
        <v>169</v>
      </c>
      <c r="B199" s="135" t="s">
        <v>271</v>
      </c>
      <c r="C199" s="135" t="s">
        <v>54</v>
      </c>
      <c r="D199" s="116" t="s">
        <v>32</v>
      </c>
      <c r="E199" s="142" t="s">
        <v>224</v>
      </c>
      <c r="F199" s="133" t="s">
        <v>66</v>
      </c>
      <c r="G199" s="134">
        <v>40000</v>
      </c>
      <c r="H199" s="45">
        <f t="shared" si="168"/>
        <v>40000</v>
      </c>
      <c r="I199" s="156">
        <v>442.65</v>
      </c>
      <c r="J199" s="120">
        <f t="shared" si="146"/>
        <v>1148</v>
      </c>
      <c r="K199" s="124">
        <f t="shared" si="147"/>
        <v>2840</v>
      </c>
      <c r="L199" s="125">
        <f t="shared" si="167"/>
        <v>440.00000000000006</v>
      </c>
      <c r="M199" s="125">
        <f t="shared" si="148"/>
        <v>1216</v>
      </c>
      <c r="N199" s="121">
        <f t="shared" si="149"/>
        <v>2836</v>
      </c>
      <c r="O199" s="137">
        <v>0</v>
      </c>
      <c r="P199" s="123">
        <f t="shared" si="142"/>
        <v>2806.65</v>
      </c>
      <c r="Q199" s="123">
        <f t="shared" si="143"/>
        <v>6116</v>
      </c>
      <c r="R199" s="123">
        <f t="shared" si="144"/>
        <v>77193.350000000006</v>
      </c>
    </row>
    <row r="200" spans="1:18" ht="22.5" customHeight="1" x14ac:dyDescent="0.35">
      <c r="A200" s="39">
        <f t="shared" si="145"/>
        <v>170</v>
      </c>
      <c r="B200" s="116" t="s">
        <v>272</v>
      </c>
      <c r="C200" s="116" t="s">
        <v>54</v>
      </c>
      <c r="D200" s="116" t="s">
        <v>32</v>
      </c>
      <c r="E200" s="116" t="s">
        <v>197</v>
      </c>
      <c r="F200" s="133" t="s">
        <v>66</v>
      </c>
      <c r="G200" s="134">
        <v>40000</v>
      </c>
      <c r="H200" s="45">
        <f t="shared" si="168"/>
        <v>40000</v>
      </c>
      <c r="I200" s="156">
        <v>185.33</v>
      </c>
      <c r="J200" s="120">
        <f t="shared" si="146"/>
        <v>1148</v>
      </c>
      <c r="K200" s="124">
        <f t="shared" si="147"/>
        <v>2840</v>
      </c>
      <c r="L200" s="125">
        <f t="shared" si="167"/>
        <v>440.00000000000006</v>
      </c>
      <c r="M200" s="125">
        <f t="shared" si="148"/>
        <v>1216</v>
      </c>
      <c r="N200" s="121">
        <f t="shared" si="149"/>
        <v>2836</v>
      </c>
      <c r="O200" s="137">
        <v>1715.46</v>
      </c>
      <c r="P200" s="123">
        <f t="shared" si="142"/>
        <v>4264.79</v>
      </c>
      <c r="Q200" s="123">
        <f t="shared" si="143"/>
        <v>6116</v>
      </c>
      <c r="R200" s="123">
        <f t="shared" si="144"/>
        <v>75735.209999999992</v>
      </c>
    </row>
    <row r="201" spans="1:18" ht="39.75" customHeight="1" x14ac:dyDescent="0.35">
      <c r="A201" s="39">
        <f t="shared" si="145"/>
        <v>171</v>
      </c>
      <c r="B201" s="135" t="s">
        <v>273</v>
      </c>
      <c r="C201" s="135" t="s">
        <v>54</v>
      </c>
      <c r="D201" s="116" t="s">
        <v>32</v>
      </c>
      <c r="E201" s="142" t="s">
        <v>224</v>
      </c>
      <c r="F201" s="133" t="s">
        <v>66</v>
      </c>
      <c r="G201" s="134">
        <v>40000</v>
      </c>
      <c r="H201" s="45">
        <f t="shared" si="168"/>
        <v>40000</v>
      </c>
      <c r="I201" s="156">
        <v>442.65</v>
      </c>
      <c r="J201" s="120">
        <f t="shared" si="146"/>
        <v>1148</v>
      </c>
      <c r="K201" s="124">
        <f t="shared" si="147"/>
        <v>2840</v>
      </c>
      <c r="L201" s="125">
        <f t="shared" si="167"/>
        <v>440.00000000000006</v>
      </c>
      <c r="M201" s="125">
        <f t="shared" si="148"/>
        <v>1216</v>
      </c>
      <c r="N201" s="121">
        <f t="shared" si="149"/>
        <v>2836</v>
      </c>
      <c r="O201" s="137">
        <v>0</v>
      </c>
      <c r="P201" s="123">
        <f t="shared" si="142"/>
        <v>2806.65</v>
      </c>
      <c r="Q201" s="123">
        <f t="shared" si="143"/>
        <v>6116</v>
      </c>
      <c r="R201" s="123">
        <f t="shared" si="144"/>
        <v>77193.350000000006</v>
      </c>
    </row>
    <row r="202" spans="1:18" ht="39.75" customHeight="1" x14ac:dyDescent="0.35">
      <c r="A202" s="39">
        <f t="shared" si="145"/>
        <v>172</v>
      </c>
      <c r="B202" s="135" t="s">
        <v>274</v>
      </c>
      <c r="C202" s="135" t="s">
        <v>49</v>
      </c>
      <c r="D202" s="116" t="s">
        <v>32</v>
      </c>
      <c r="E202" s="142" t="s">
        <v>224</v>
      </c>
      <c r="F202" s="133" t="s">
        <v>66</v>
      </c>
      <c r="G202" s="134">
        <v>40000</v>
      </c>
      <c r="H202" s="45">
        <f t="shared" si="168"/>
        <v>40000</v>
      </c>
      <c r="I202" s="156">
        <v>442.65</v>
      </c>
      <c r="J202" s="120">
        <f t="shared" si="146"/>
        <v>1148</v>
      </c>
      <c r="K202" s="124">
        <f t="shared" si="147"/>
        <v>2840</v>
      </c>
      <c r="L202" s="125">
        <f t="shared" si="167"/>
        <v>440.00000000000006</v>
      </c>
      <c r="M202" s="125">
        <f t="shared" si="148"/>
        <v>1216</v>
      </c>
      <c r="N202" s="121">
        <f t="shared" si="149"/>
        <v>2836</v>
      </c>
      <c r="O202" s="121">
        <v>0</v>
      </c>
      <c r="P202" s="123">
        <f>I202+J202+M202+O202</f>
        <v>2806.65</v>
      </c>
      <c r="Q202" s="123">
        <f>K202+L202+N202</f>
        <v>6116</v>
      </c>
      <c r="R202" s="123">
        <f t="shared" si="144"/>
        <v>77193.350000000006</v>
      </c>
    </row>
    <row r="203" spans="1:18" ht="51" customHeight="1" x14ac:dyDescent="0.35">
      <c r="A203" s="39">
        <f t="shared" si="145"/>
        <v>173</v>
      </c>
      <c r="B203" s="135" t="s">
        <v>275</v>
      </c>
      <c r="C203" s="135" t="s">
        <v>49</v>
      </c>
      <c r="D203" s="116" t="s">
        <v>32</v>
      </c>
      <c r="E203" s="142" t="s">
        <v>224</v>
      </c>
      <c r="F203" s="133" t="s">
        <v>66</v>
      </c>
      <c r="G203" s="134">
        <v>40000</v>
      </c>
      <c r="H203" s="45">
        <f t="shared" si="168"/>
        <v>40000</v>
      </c>
      <c r="I203" s="156">
        <v>442.65</v>
      </c>
      <c r="J203" s="120">
        <f t="shared" si="146"/>
        <v>1148</v>
      </c>
      <c r="K203" s="124">
        <f t="shared" si="147"/>
        <v>2840</v>
      </c>
      <c r="L203" s="125">
        <f t="shared" si="167"/>
        <v>440.00000000000006</v>
      </c>
      <c r="M203" s="125">
        <f t="shared" si="148"/>
        <v>1216</v>
      </c>
      <c r="N203" s="121">
        <f t="shared" si="149"/>
        <v>2836</v>
      </c>
      <c r="O203" s="121">
        <v>0</v>
      </c>
      <c r="P203" s="123">
        <f t="shared" ref="P203:P205" si="169">I203+J203+M203+O203</f>
        <v>2806.65</v>
      </c>
      <c r="Q203" s="123">
        <f t="shared" ref="Q203:Q205" si="170">K203+L203+N203</f>
        <v>6116</v>
      </c>
      <c r="R203" s="123">
        <f t="shared" si="144"/>
        <v>77193.350000000006</v>
      </c>
    </row>
    <row r="204" spans="1:18" ht="51" customHeight="1" x14ac:dyDescent="0.35">
      <c r="A204" s="39">
        <f>+A203+1</f>
        <v>174</v>
      </c>
      <c r="B204" s="135" t="s">
        <v>276</v>
      </c>
      <c r="C204" s="135" t="s">
        <v>54</v>
      </c>
      <c r="D204" s="116" t="s">
        <v>32</v>
      </c>
      <c r="E204" s="142" t="s">
        <v>224</v>
      </c>
      <c r="F204" s="133" t="s">
        <v>66</v>
      </c>
      <c r="G204" s="134">
        <v>40000</v>
      </c>
      <c r="H204" s="45">
        <f t="shared" si="168"/>
        <v>40000</v>
      </c>
      <c r="I204" s="156">
        <v>442.65</v>
      </c>
      <c r="J204" s="120">
        <f t="shared" si="146"/>
        <v>1148</v>
      </c>
      <c r="K204" s="124">
        <f t="shared" si="147"/>
        <v>2840</v>
      </c>
      <c r="L204" s="125">
        <f t="shared" si="167"/>
        <v>440.00000000000006</v>
      </c>
      <c r="M204" s="125">
        <f t="shared" si="148"/>
        <v>1216</v>
      </c>
      <c r="N204" s="121">
        <f t="shared" si="149"/>
        <v>2836</v>
      </c>
      <c r="O204" s="121">
        <v>0</v>
      </c>
      <c r="P204" s="123">
        <f t="shared" si="169"/>
        <v>2806.65</v>
      </c>
      <c r="Q204" s="123">
        <f t="shared" si="170"/>
        <v>6116</v>
      </c>
      <c r="R204" s="123">
        <f t="shared" si="144"/>
        <v>77193.350000000006</v>
      </c>
    </row>
    <row r="205" spans="1:18" ht="51" customHeight="1" x14ac:dyDescent="0.35">
      <c r="A205" s="39">
        <f>+A204+1</f>
        <v>175</v>
      </c>
      <c r="B205" s="135" t="s">
        <v>421</v>
      </c>
      <c r="C205" s="135" t="s">
        <v>54</v>
      </c>
      <c r="D205" s="116" t="s">
        <v>32</v>
      </c>
      <c r="E205" s="142" t="s">
        <v>224</v>
      </c>
      <c r="F205" s="133" t="s">
        <v>66</v>
      </c>
      <c r="G205" s="134">
        <v>40000</v>
      </c>
      <c r="H205" s="45">
        <v>13333.33</v>
      </c>
      <c r="I205" s="156">
        <v>442.65</v>
      </c>
      <c r="J205" s="120">
        <f t="shared" si="146"/>
        <v>1148</v>
      </c>
      <c r="K205" s="124">
        <f t="shared" si="147"/>
        <v>2840</v>
      </c>
      <c r="L205" s="125">
        <f t="shared" si="167"/>
        <v>440.00000000000006</v>
      </c>
      <c r="M205" s="125">
        <f t="shared" si="148"/>
        <v>1216</v>
      </c>
      <c r="N205" s="121">
        <f t="shared" si="149"/>
        <v>2836</v>
      </c>
      <c r="O205" s="121">
        <v>0</v>
      </c>
      <c r="P205" s="123">
        <f t="shared" si="169"/>
        <v>2806.65</v>
      </c>
      <c r="Q205" s="123">
        <f t="shared" si="170"/>
        <v>6116</v>
      </c>
      <c r="R205" s="123">
        <f t="shared" si="144"/>
        <v>50526.68</v>
      </c>
    </row>
    <row r="206" spans="1:18" ht="51" customHeight="1" x14ac:dyDescent="0.35">
      <c r="A206" s="39">
        <f>+A205+1</f>
        <v>176</v>
      </c>
      <c r="B206" s="135" t="s">
        <v>439</v>
      </c>
      <c r="C206" s="135" t="s">
        <v>49</v>
      </c>
      <c r="D206" s="116" t="s">
        <v>32</v>
      </c>
      <c r="E206" s="142" t="s">
        <v>226</v>
      </c>
      <c r="F206" s="133" t="s">
        <v>56</v>
      </c>
      <c r="G206" s="134">
        <v>60000</v>
      </c>
      <c r="H206" s="45">
        <v>54333.33</v>
      </c>
      <c r="I206" s="156">
        <v>3486.68</v>
      </c>
      <c r="J206" s="120">
        <f t="shared" si="146"/>
        <v>1722</v>
      </c>
      <c r="K206" s="124">
        <f t="shared" si="147"/>
        <v>4260</v>
      </c>
      <c r="L206" s="125">
        <f t="shared" si="167"/>
        <v>660.00000000000011</v>
      </c>
      <c r="M206" s="125">
        <f t="shared" si="148"/>
        <v>1824</v>
      </c>
      <c r="N206" s="121">
        <f t="shared" si="149"/>
        <v>4254</v>
      </c>
      <c r="O206" s="121">
        <v>0</v>
      </c>
      <c r="P206" s="123">
        <f t="shared" ref="P206:P207" si="171">I206+J206+M206+O206</f>
        <v>7032.68</v>
      </c>
      <c r="Q206" s="123">
        <f t="shared" ref="Q206:Q207" si="172">K206+L206+N206</f>
        <v>9174</v>
      </c>
      <c r="R206" s="123">
        <f t="shared" si="144"/>
        <v>107300.65</v>
      </c>
    </row>
    <row r="207" spans="1:18" ht="51" customHeight="1" x14ac:dyDescent="0.35">
      <c r="A207" s="39">
        <f>+A206+1</f>
        <v>177</v>
      </c>
      <c r="B207" s="135" t="s">
        <v>441</v>
      </c>
      <c r="C207" s="135" t="s">
        <v>54</v>
      </c>
      <c r="D207" s="116" t="s">
        <v>32</v>
      </c>
      <c r="E207" s="142" t="s">
        <v>224</v>
      </c>
      <c r="F207" s="133" t="s">
        <v>66</v>
      </c>
      <c r="G207" s="134">
        <v>40000</v>
      </c>
      <c r="H207" s="45">
        <v>0</v>
      </c>
      <c r="I207" s="156">
        <v>442.65</v>
      </c>
      <c r="J207" s="120">
        <f t="shared" ref="J207" si="173">G207*2.87/100</f>
        <v>1148</v>
      </c>
      <c r="K207" s="124">
        <f t="shared" ref="K207" si="174">G207*7.1/100</f>
        <v>2840</v>
      </c>
      <c r="L207" s="125">
        <f t="shared" ref="L207" si="175">+G207*1.1%</f>
        <v>440.00000000000006</v>
      </c>
      <c r="M207" s="125">
        <f t="shared" ref="M207" si="176">G207*3.04/100</f>
        <v>1216</v>
      </c>
      <c r="N207" s="121">
        <f t="shared" ref="N207" si="177">+G207*7.09%</f>
        <v>2836</v>
      </c>
      <c r="O207" s="121">
        <v>0</v>
      </c>
      <c r="P207" s="123">
        <f t="shared" si="171"/>
        <v>2806.65</v>
      </c>
      <c r="Q207" s="123">
        <f t="shared" si="172"/>
        <v>6116</v>
      </c>
      <c r="R207" s="123">
        <f t="shared" si="144"/>
        <v>37193.35</v>
      </c>
    </row>
    <row r="208" spans="1:18" ht="51" customHeight="1" x14ac:dyDescent="0.35">
      <c r="A208" s="39">
        <f>+A207+1</f>
        <v>178</v>
      </c>
      <c r="B208" s="135" t="s">
        <v>277</v>
      </c>
      <c r="C208" s="135" t="s">
        <v>54</v>
      </c>
      <c r="D208" s="116" t="s">
        <v>32</v>
      </c>
      <c r="E208" s="142" t="s">
        <v>224</v>
      </c>
      <c r="F208" s="133" t="s">
        <v>66</v>
      </c>
      <c r="G208" s="134">
        <v>40000</v>
      </c>
      <c r="H208" s="45">
        <f>+G208</f>
        <v>40000</v>
      </c>
      <c r="I208" s="156">
        <v>442.65</v>
      </c>
      <c r="J208" s="120">
        <f t="shared" si="146"/>
        <v>1148</v>
      </c>
      <c r="K208" s="124">
        <f t="shared" si="147"/>
        <v>2840</v>
      </c>
      <c r="L208" s="125">
        <f t="shared" si="167"/>
        <v>440.00000000000006</v>
      </c>
      <c r="M208" s="125">
        <f t="shared" si="148"/>
        <v>1216</v>
      </c>
      <c r="N208" s="121">
        <f t="shared" si="149"/>
        <v>2836</v>
      </c>
      <c r="O208" s="137">
        <v>0</v>
      </c>
      <c r="P208" s="123">
        <f t="shared" si="142"/>
        <v>2806.65</v>
      </c>
      <c r="Q208" s="123">
        <f t="shared" si="143"/>
        <v>6116</v>
      </c>
      <c r="R208" s="123">
        <f t="shared" si="144"/>
        <v>77193.350000000006</v>
      </c>
    </row>
    <row r="209" spans="1:18" ht="27.75" customHeight="1" x14ac:dyDescent="0.25">
      <c r="A209" s="189" t="s">
        <v>25</v>
      </c>
      <c r="B209" s="189"/>
      <c r="C209" s="189"/>
      <c r="D209" s="189"/>
      <c r="E209" s="189"/>
      <c r="F209" s="40"/>
      <c r="G209" s="46">
        <f t="shared" ref="G209:R209" si="178">SUM(G148:G208)</f>
        <v>3803000</v>
      </c>
      <c r="H209" s="46">
        <f t="shared" si="178"/>
        <v>3677000</v>
      </c>
      <c r="I209" s="46">
        <f t="shared" si="178"/>
        <v>273946.88000000012</v>
      </c>
      <c r="J209" s="46">
        <f t="shared" si="178"/>
        <v>109146.1</v>
      </c>
      <c r="K209" s="46">
        <f t="shared" si="178"/>
        <v>270013</v>
      </c>
      <c r="L209" s="46">
        <f t="shared" si="178"/>
        <v>37058.67</v>
      </c>
      <c r="M209" s="46">
        <f t="shared" si="178"/>
        <v>115110.35999999997</v>
      </c>
      <c r="N209" s="46">
        <f t="shared" si="178"/>
        <v>268464.62250000006</v>
      </c>
      <c r="O209" s="46">
        <f t="shared" si="178"/>
        <v>37740.119999999988</v>
      </c>
      <c r="P209" s="46">
        <f t="shared" si="178"/>
        <v>535943.46000000031</v>
      </c>
      <c r="Q209" s="46">
        <f t="shared" si="178"/>
        <v>575536.29250000021</v>
      </c>
      <c r="R209" s="46">
        <f t="shared" si="178"/>
        <v>6944056.5399999935</v>
      </c>
    </row>
    <row r="210" spans="1:18" ht="43.5" customHeight="1" x14ac:dyDescent="0.25">
      <c r="A210" s="173" t="s">
        <v>33</v>
      </c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</row>
    <row r="211" spans="1:18" ht="22.5" customHeight="1" x14ac:dyDescent="0.35">
      <c r="A211" s="39">
        <f>+A208+1</f>
        <v>179</v>
      </c>
      <c r="B211" s="116" t="s">
        <v>278</v>
      </c>
      <c r="C211" s="116" t="s">
        <v>54</v>
      </c>
      <c r="D211" s="116" t="s">
        <v>33</v>
      </c>
      <c r="E211" s="116" t="s">
        <v>279</v>
      </c>
      <c r="F211" s="117" t="s">
        <v>56</v>
      </c>
      <c r="G211" s="134">
        <v>210000</v>
      </c>
      <c r="H211" s="45">
        <f>+G211</f>
        <v>210000</v>
      </c>
      <c r="I211" s="156">
        <v>37676.46</v>
      </c>
      <c r="J211" s="120">
        <f>G211*2.87/100</f>
        <v>6027</v>
      </c>
      <c r="K211" s="124">
        <f>G211*7.1/100</f>
        <v>14910</v>
      </c>
      <c r="L211" s="125">
        <f t="shared" ref="L211:L226" si="179">77410*1.1%</f>
        <v>851.5100000000001</v>
      </c>
      <c r="M211" s="125">
        <f>193525*3.04%</f>
        <v>5883.16</v>
      </c>
      <c r="N211" s="121">
        <f>193525*7.09%</f>
        <v>13720.922500000001</v>
      </c>
      <c r="O211" s="137">
        <v>1715.46</v>
      </c>
      <c r="P211" s="123">
        <f t="shared" ref="P211:P257" si="180">I211+J211+M211+O211</f>
        <v>51302.079999999994</v>
      </c>
      <c r="Q211" s="123">
        <f t="shared" ref="Q211:Q257" si="181">K211+L211+N211</f>
        <v>29482.432500000003</v>
      </c>
      <c r="R211" s="123">
        <f t="shared" ref="R211:R257" si="182">G211-P211+H211</f>
        <v>368697.92000000004</v>
      </c>
    </row>
    <row r="212" spans="1:18" ht="43.5" customHeight="1" x14ac:dyDescent="0.35">
      <c r="A212" s="39">
        <f t="shared" ref="A212:A255" si="183">+A211+1</f>
        <v>180</v>
      </c>
      <c r="B212" s="116" t="s">
        <v>280</v>
      </c>
      <c r="C212" s="116" t="s">
        <v>49</v>
      </c>
      <c r="D212" s="116" t="s">
        <v>33</v>
      </c>
      <c r="E212" s="147" t="s">
        <v>412</v>
      </c>
      <c r="F212" s="117" t="s">
        <v>52</v>
      </c>
      <c r="G212" s="134">
        <v>100000</v>
      </c>
      <c r="H212" s="45">
        <f>+G212</f>
        <v>100000</v>
      </c>
      <c r="I212" s="156">
        <v>12105.37</v>
      </c>
      <c r="J212" s="120">
        <f t="shared" ref="J212:J257" si="184">G212*2.87/100</f>
        <v>2870</v>
      </c>
      <c r="K212" s="124">
        <f t="shared" ref="K212:K257" si="185">G212*7.1/100</f>
        <v>7100</v>
      </c>
      <c r="L212" s="122">
        <f t="shared" si="179"/>
        <v>851.5100000000001</v>
      </c>
      <c r="M212" s="125">
        <f>G212*3.04/100</f>
        <v>3040</v>
      </c>
      <c r="N212" s="121">
        <f>+G212*7.09%</f>
        <v>7090.0000000000009</v>
      </c>
      <c r="O212" s="127">
        <v>0</v>
      </c>
      <c r="P212" s="123">
        <f t="shared" si="180"/>
        <v>18015.370000000003</v>
      </c>
      <c r="Q212" s="123">
        <f t="shared" si="181"/>
        <v>15041.510000000002</v>
      </c>
      <c r="R212" s="123">
        <f t="shared" si="182"/>
        <v>181984.63</v>
      </c>
    </row>
    <row r="213" spans="1:18" ht="22.5" customHeight="1" x14ac:dyDescent="0.35">
      <c r="A213" s="39">
        <f t="shared" si="183"/>
        <v>181</v>
      </c>
      <c r="B213" s="116" t="s">
        <v>281</v>
      </c>
      <c r="C213" s="116" t="s">
        <v>49</v>
      </c>
      <c r="D213" s="116" t="s">
        <v>33</v>
      </c>
      <c r="E213" s="116" t="s">
        <v>416</v>
      </c>
      <c r="F213" s="117" t="s">
        <v>52</v>
      </c>
      <c r="G213" s="134">
        <v>140000</v>
      </c>
      <c r="H213" s="45">
        <v>130000</v>
      </c>
      <c r="I213" s="156">
        <f>15952.14+4704.5</f>
        <v>20656.64</v>
      </c>
      <c r="J213" s="120">
        <f t="shared" si="184"/>
        <v>4018</v>
      </c>
      <c r="K213" s="124">
        <f t="shared" si="185"/>
        <v>9940</v>
      </c>
      <c r="L213" s="125">
        <f t="shared" si="179"/>
        <v>851.5100000000001</v>
      </c>
      <c r="M213" s="125">
        <f t="shared" ref="M213:M257" si="186">G213*3.04/100</f>
        <v>4256</v>
      </c>
      <c r="N213" s="121">
        <f t="shared" ref="N213:N257" si="187">+G213*7.09%</f>
        <v>9926</v>
      </c>
      <c r="O213" s="137">
        <f>1715.46*2</f>
        <v>3430.92</v>
      </c>
      <c r="P213" s="123">
        <f t="shared" si="180"/>
        <v>32361.559999999998</v>
      </c>
      <c r="Q213" s="123">
        <f t="shared" si="181"/>
        <v>20717.510000000002</v>
      </c>
      <c r="R213" s="123">
        <f t="shared" si="182"/>
        <v>237638.44</v>
      </c>
    </row>
    <row r="214" spans="1:18" ht="43.5" customHeight="1" x14ac:dyDescent="0.35">
      <c r="A214" s="39">
        <f t="shared" si="183"/>
        <v>182</v>
      </c>
      <c r="B214" s="116" t="s">
        <v>282</v>
      </c>
      <c r="C214" s="116" t="s">
        <v>54</v>
      </c>
      <c r="D214" s="116" t="s">
        <v>33</v>
      </c>
      <c r="E214" s="147" t="s">
        <v>412</v>
      </c>
      <c r="F214" s="117" t="s">
        <v>52</v>
      </c>
      <c r="G214" s="134">
        <v>100000</v>
      </c>
      <c r="H214" s="45">
        <f>+G214</f>
        <v>100000</v>
      </c>
      <c r="I214" s="156">
        <v>12105.37</v>
      </c>
      <c r="J214" s="120">
        <f t="shared" si="184"/>
        <v>2870</v>
      </c>
      <c r="K214" s="124">
        <f t="shared" si="185"/>
        <v>7100</v>
      </c>
      <c r="L214" s="122">
        <f t="shared" si="179"/>
        <v>851.5100000000001</v>
      </c>
      <c r="M214" s="125">
        <f t="shared" si="186"/>
        <v>3040</v>
      </c>
      <c r="N214" s="121">
        <f t="shared" si="187"/>
        <v>7090.0000000000009</v>
      </c>
      <c r="O214" s="127">
        <v>0</v>
      </c>
      <c r="P214" s="123">
        <f t="shared" si="180"/>
        <v>18015.370000000003</v>
      </c>
      <c r="Q214" s="123">
        <f t="shared" si="181"/>
        <v>15041.510000000002</v>
      </c>
      <c r="R214" s="123">
        <f t="shared" si="182"/>
        <v>181984.63</v>
      </c>
    </row>
    <row r="215" spans="1:18" ht="43.5" customHeight="1" x14ac:dyDescent="0.35">
      <c r="A215" s="39">
        <f t="shared" si="183"/>
        <v>183</v>
      </c>
      <c r="B215" s="116" t="s">
        <v>283</v>
      </c>
      <c r="C215" s="116" t="s">
        <v>49</v>
      </c>
      <c r="D215" s="116" t="s">
        <v>33</v>
      </c>
      <c r="E215" s="147" t="s">
        <v>412</v>
      </c>
      <c r="F215" s="117" t="s">
        <v>52</v>
      </c>
      <c r="G215" s="134">
        <v>100000</v>
      </c>
      <c r="H215" s="45">
        <f>+G215</f>
        <v>100000</v>
      </c>
      <c r="I215" s="156">
        <v>12105.37</v>
      </c>
      <c r="J215" s="120">
        <f t="shared" si="184"/>
        <v>2870</v>
      </c>
      <c r="K215" s="124">
        <f t="shared" si="185"/>
        <v>7100</v>
      </c>
      <c r="L215" s="122">
        <f t="shared" si="179"/>
        <v>851.5100000000001</v>
      </c>
      <c r="M215" s="125">
        <f t="shared" si="186"/>
        <v>3040</v>
      </c>
      <c r="N215" s="121">
        <f t="shared" si="187"/>
        <v>7090.0000000000009</v>
      </c>
      <c r="O215" s="127">
        <v>0</v>
      </c>
      <c r="P215" s="123">
        <f t="shared" si="180"/>
        <v>18015.370000000003</v>
      </c>
      <c r="Q215" s="123">
        <f t="shared" si="181"/>
        <v>15041.510000000002</v>
      </c>
      <c r="R215" s="123">
        <f t="shared" si="182"/>
        <v>181984.63</v>
      </c>
    </row>
    <row r="216" spans="1:18" ht="43.5" customHeight="1" x14ac:dyDescent="0.35">
      <c r="A216" s="39">
        <f t="shared" si="183"/>
        <v>184</v>
      </c>
      <c r="B216" s="116" t="s">
        <v>284</v>
      </c>
      <c r="C216" s="116" t="s">
        <v>49</v>
      </c>
      <c r="D216" s="116" t="s">
        <v>33</v>
      </c>
      <c r="E216" s="147" t="s">
        <v>285</v>
      </c>
      <c r="F216" s="117" t="s">
        <v>52</v>
      </c>
      <c r="G216" s="134">
        <v>160000</v>
      </c>
      <c r="H216" s="45">
        <f>+G216</f>
        <v>160000</v>
      </c>
      <c r="I216" s="156">
        <f>12105.37+14113.5</f>
        <v>26218.870000000003</v>
      </c>
      <c r="J216" s="120">
        <f t="shared" si="184"/>
        <v>4592</v>
      </c>
      <c r="K216" s="124">
        <f t="shared" si="185"/>
        <v>11360</v>
      </c>
      <c r="L216" s="122">
        <f t="shared" si="179"/>
        <v>851.5100000000001</v>
      </c>
      <c r="M216" s="125">
        <f t="shared" si="186"/>
        <v>4864</v>
      </c>
      <c r="N216" s="121">
        <f t="shared" si="187"/>
        <v>11344</v>
      </c>
      <c r="O216" s="127">
        <v>0</v>
      </c>
      <c r="P216" s="123">
        <f t="shared" si="180"/>
        <v>35674.870000000003</v>
      </c>
      <c r="Q216" s="123">
        <f t="shared" si="181"/>
        <v>23555.510000000002</v>
      </c>
      <c r="R216" s="123">
        <f t="shared" si="182"/>
        <v>284325.13</v>
      </c>
    </row>
    <row r="217" spans="1:18" ht="22.5" customHeight="1" x14ac:dyDescent="0.35">
      <c r="A217" s="39">
        <f t="shared" si="183"/>
        <v>185</v>
      </c>
      <c r="B217" s="116" t="s">
        <v>286</v>
      </c>
      <c r="C217" s="116" t="s">
        <v>49</v>
      </c>
      <c r="D217" s="116" t="s">
        <v>33</v>
      </c>
      <c r="E217" s="116" t="s">
        <v>418</v>
      </c>
      <c r="F217" s="117" t="s">
        <v>52</v>
      </c>
      <c r="G217" s="134">
        <v>160000</v>
      </c>
      <c r="H217" s="45">
        <v>150000</v>
      </c>
      <c r="I217" s="156">
        <f>7719.26+17641.88</f>
        <v>25361.14</v>
      </c>
      <c r="J217" s="120">
        <f t="shared" si="184"/>
        <v>4592</v>
      </c>
      <c r="K217" s="124">
        <f t="shared" si="185"/>
        <v>11360</v>
      </c>
      <c r="L217" s="125">
        <f t="shared" si="179"/>
        <v>851.5100000000001</v>
      </c>
      <c r="M217" s="125">
        <f t="shared" si="186"/>
        <v>4864</v>
      </c>
      <c r="N217" s="121">
        <f t="shared" si="187"/>
        <v>11344</v>
      </c>
      <c r="O217" s="137">
        <f>1715.46*2</f>
        <v>3430.92</v>
      </c>
      <c r="P217" s="123">
        <f t="shared" si="180"/>
        <v>38248.06</v>
      </c>
      <c r="Q217" s="123">
        <f t="shared" si="181"/>
        <v>23555.510000000002</v>
      </c>
      <c r="R217" s="123">
        <f t="shared" si="182"/>
        <v>271751.94</v>
      </c>
    </row>
    <row r="218" spans="1:18" ht="43.5" customHeight="1" x14ac:dyDescent="0.35">
      <c r="A218" s="39">
        <f t="shared" si="183"/>
        <v>186</v>
      </c>
      <c r="B218" s="116" t="s">
        <v>287</v>
      </c>
      <c r="C218" s="116" t="s">
        <v>54</v>
      </c>
      <c r="D218" s="116" t="s">
        <v>33</v>
      </c>
      <c r="E218" s="147" t="s">
        <v>413</v>
      </c>
      <c r="F218" s="117" t="s">
        <v>52</v>
      </c>
      <c r="G218" s="134">
        <v>100000</v>
      </c>
      <c r="H218" s="45">
        <f t="shared" ref="H218:H246" si="188">+G218</f>
        <v>100000</v>
      </c>
      <c r="I218" s="156">
        <v>12105.37</v>
      </c>
      <c r="J218" s="120">
        <f t="shared" si="184"/>
        <v>2870</v>
      </c>
      <c r="K218" s="124">
        <f t="shared" si="185"/>
        <v>7100</v>
      </c>
      <c r="L218" s="122">
        <f t="shared" si="179"/>
        <v>851.5100000000001</v>
      </c>
      <c r="M218" s="125">
        <f t="shared" si="186"/>
        <v>3040</v>
      </c>
      <c r="N218" s="121">
        <f t="shared" si="187"/>
        <v>7090.0000000000009</v>
      </c>
      <c r="O218" s="127">
        <v>0</v>
      </c>
      <c r="P218" s="123">
        <f t="shared" si="180"/>
        <v>18015.370000000003</v>
      </c>
      <c r="Q218" s="123">
        <f t="shared" si="181"/>
        <v>15041.510000000002</v>
      </c>
      <c r="R218" s="123">
        <f t="shared" si="182"/>
        <v>181984.63</v>
      </c>
    </row>
    <row r="219" spans="1:18" ht="43.5" customHeight="1" x14ac:dyDescent="0.35">
      <c r="A219" s="39">
        <f t="shared" si="183"/>
        <v>187</v>
      </c>
      <c r="B219" s="116" t="s">
        <v>288</v>
      </c>
      <c r="C219" s="116" t="s">
        <v>54</v>
      </c>
      <c r="D219" s="116" t="s">
        <v>33</v>
      </c>
      <c r="E219" s="147" t="s">
        <v>289</v>
      </c>
      <c r="F219" s="117" t="s">
        <v>52</v>
      </c>
      <c r="G219" s="134">
        <v>100000</v>
      </c>
      <c r="H219" s="45">
        <f t="shared" si="188"/>
        <v>100000</v>
      </c>
      <c r="I219" s="156">
        <f>9753.12+2352.25</f>
        <v>12105.37</v>
      </c>
      <c r="J219" s="120">
        <f t="shared" si="184"/>
        <v>2870</v>
      </c>
      <c r="K219" s="124">
        <f t="shared" si="185"/>
        <v>7100</v>
      </c>
      <c r="L219" s="122">
        <f t="shared" si="179"/>
        <v>851.5100000000001</v>
      </c>
      <c r="M219" s="125">
        <f t="shared" si="186"/>
        <v>3040</v>
      </c>
      <c r="N219" s="121">
        <f t="shared" si="187"/>
        <v>7090.0000000000009</v>
      </c>
      <c r="O219" s="127">
        <v>0</v>
      </c>
      <c r="P219" s="123">
        <f t="shared" si="180"/>
        <v>18015.370000000003</v>
      </c>
      <c r="Q219" s="123">
        <f t="shared" si="181"/>
        <v>15041.510000000002</v>
      </c>
      <c r="R219" s="123">
        <f t="shared" si="182"/>
        <v>181984.63</v>
      </c>
    </row>
    <row r="220" spans="1:18" ht="33.75" customHeight="1" x14ac:dyDescent="0.35">
      <c r="A220" s="39">
        <f t="shared" si="183"/>
        <v>188</v>
      </c>
      <c r="B220" s="116" t="s">
        <v>290</v>
      </c>
      <c r="C220" s="116" t="s">
        <v>49</v>
      </c>
      <c r="D220" s="116" t="s">
        <v>33</v>
      </c>
      <c r="E220" s="147" t="s">
        <v>289</v>
      </c>
      <c r="F220" s="117" t="s">
        <v>52</v>
      </c>
      <c r="G220" s="134">
        <v>100000</v>
      </c>
      <c r="H220" s="45">
        <f t="shared" si="188"/>
        <v>100000</v>
      </c>
      <c r="I220" s="156">
        <f>9753.12+2352.25</f>
        <v>12105.37</v>
      </c>
      <c r="J220" s="120">
        <f t="shared" si="184"/>
        <v>2870</v>
      </c>
      <c r="K220" s="124">
        <f t="shared" si="185"/>
        <v>7100</v>
      </c>
      <c r="L220" s="122">
        <f t="shared" si="179"/>
        <v>851.5100000000001</v>
      </c>
      <c r="M220" s="125">
        <f t="shared" si="186"/>
        <v>3040</v>
      </c>
      <c r="N220" s="121">
        <f t="shared" si="187"/>
        <v>7090.0000000000009</v>
      </c>
      <c r="O220" s="127">
        <v>0</v>
      </c>
      <c r="P220" s="123">
        <f t="shared" si="180"/>
        <v>18015.370000000003</v>
      </c>
      <c r="Q220" s="123">
        <f t="shared" si="181"/>
        <v>15041.510000000002</v>
      </c>
      <c r="R220" s="123">
        <f t="shared" si="182"/>
        <v>181984.63</v>
      </c>
    </row>
    <row r="221" spans="1:18" ht="22.5" customHeight="1" x14ac:dyDescent="0.35">
      <c r="A221" s="39">
        <f t="shared" si="183"/>
        <v>189</v>
      </c>
      <c r="B221" s="116" t="s">
        <v>291</v>
      </c>
      <c r="C221" s="116" t="s">
        <v>54</v>
      </c>
      <c r="D221" s="116" t="s">
        <v>33</v>
      </c>
      <c r="E221" s="116" t="s">
        <v>289</v>
      </c>
      <c r="F221" s="117" t="s">
        <v>52</v>
      </c>
      <c r="G221" s="134">
        <v>100000</v>
      </c>
      <c r="H221" s="45">
        <f t="shared" si="188"/>
        <v>100000</v>
      </c>
      <c r="I221" s="156">
        <f>9324.25+2352.25</f>
        <v>11676.5</v>
      </c>
      <c r="J221" s="120">
        <f t="shared" si="184"/>
        <v>2870</v>
      </c>
      <c r="K221" s="124">
        <f t="shared" si="185"/>
        <v>7100</v>
      </c>
      <c r="L221" s="125">
        <f t="shared" si="179"/>
        <v>851.5100000000001</v>
      </c>
      <c r="M221" s="125">
        <f t="shared" si="186"/>
        <v>3040</v>
      </c>
      <c r="N221" s="121">
        <f t="shared" si="187"/>
        <v>7090.0000000000009</v>
      </c>
      <c r="O221" s="137">
        <v>1715.46</v>
      </c>
      <c r="P221" s="123">
        <f t="shared" si="180"/>
        <v>19301.96</v>
      </c>
      <c r="Q221" s="123">
        <f t="shared" si="181"/>
        <v>15041.510000000002</v>
      </c>
      <c r="R221" s="123">
        <f t="shared" si="182"/>
        <v>180698.04</v>
      </c>
    </row>
    <row r="222" spans="1:18" ht="22.5" customHeight="1" x14ac:dyDescent="0.35">
      <c r="A222" s="39">
        <f t="shared" si="183"/>
        <v>190</v>
      </c>
      <c r="B222" s="116" t="s">
        <v>292</v>
      </c>
      <c r="C222" s="116" t="s">
        <v>54</v>
      </c>
      <c r="D222" s="116" t="s">
        <v>33</v>
      </c>
      <c r="E222" s="116" t="s">
        <v>293</v>
      </c>
      <c r="F222" s="117" t="s">
        <v>52</v>
      </c>
      <c r="G222" s="134">
        <v>90000</v>
      </c>
      <c r="H222" s="45">
        <f t="shared" si="188"/>
        <v>90000</v>
      </c>
      <c r="I222" s="156">
        <v>9324.25</v>
      </c>
      <c r="J222" s="120">
        <f t="shared" si="184"/>
        <v>2583</v>
      </c>
      <c r="K222" s="124">
        <f t="shared" si="185"/>
        <v>6390</v>
      </c>
      <c r="L222" s="125">
        <f t="shared" si="179"/>
        <v>851.5100000000001</v>
      </c>
      <c r="M222" s="125">
        <f t="shared" si="186"/>
        <v>2736</v>
      </c>
      <c r="N222" s="121">
        <f t="shared" si="187"/>
        <v>6381</v>
      </c>
      <c r="O222" s="137">
        <f>1715.46</f>
        <v>1715.46</v>
      </c>
      <c r="P222" s="123">
        <f t="shared" si="180"/>
        <v>16358.71</v>
      </c>
      <c r="Q222" s="123">
        <f t="shared" si="181"/>
        <v>13622.51</v>
      </c>
      <c r="R222" s="123">
        <f t="shared" si="182"/>
        <v>163641.29</v>
      </c>
    </row>
    <row r="223" spans="1:18" ht="43.5" customHeight="1" x14ac:dyDescent="0.35">
      <c r="A223" s="39">
        <f t="shared" si="183"/>
        <v>191</v>
      </c>
      <c r="B223" s="116" t="s">
        <v>294</v>
      </c>
      <c r="C223" s="116" t="s">
        <v>54</v>
      </c>
      <c r="D223" s="116" t="s">
        <v>33</v>
      </c>
      <c r="E223" s="147" t="s">
        <v>293</v>
      </c>
      <c r="F223" s="117" t="s">
        <v>52</v>
      </c>
      <c r="G223" s="134">
        <v>90000</v>
      </c>
      <c r="H223" s="45">
        <f t="shared" si="188"/>
        <v>90000</v>
      </c>
      <c r="I223" s="156">
        <v>9753.1200000000008</v>
      </c>
      <c r="J223" s="120">
        <f t="shared" si="184"/>
        <v>2583</v>
      </c>
      <c r="K223" s="124">
        <f t="shared" si="185"/>
        <v>6390</v>
      </c>
      <c r="L223" s="122">
        <f t="shared" si="179"/>
        <v>851.5100000000001</v>
      </c>
      <c r="M223" s="125">
        <f t="shared" si="186"/>
        <v>2736</v>
      </c>
      <c r="N223" s="121">
        <f t="shared" si="187"/>
        <v>6381</v>
      </c>
      <c r="O223" s="127">
        <v>0</v>
      </c>
      <c r="P223" s="123">
        <f t="shared" si="180"/>
        <v>15072.12</v>
      </c>
      <c r="Q223" s="123">
        <f t="shared" si="181"/>
        <v>13622.51</v>
      </c>
      <c r="R223" s="123">
        <f t="shared" si="182"/>
        <v>164927.88</v>
      </c>
    </row>
    <row r="224" spans="1:18" ht="22.5" customHeight="1" x14ac:dyDescent="0.35">
      <c r="A224" s="39">
        <f t="shared" si="183"/>
        <v>192</v>
      </c>
      <c r="B224" s="116" t="s">
        <v>295</v>
      </c>
      <c r="C224" s="116" t="s">
        <v>54</v>
      </c>
      <c r="D224" s="116" t="s">
        <v>33</v>
      </c>
      <c r="E224" s="116" t="s">
        <v>293</v>
      </c>
      <c r="F224" s="117" t="s">
        <v>52</v>
      </c>
      <c r="G224" s="134">
        <v>90000</v>
      </c>
      <c r="H224" s="45">
        <f t="shared" si="188"/>
        <v>90000</v>
      </c>
      <c r="I224" s="156">
        <v>8895.39</v>
      </c>
      <c r="J224" s="120">
        <f t="shared" si="184"/>
        <v>2583</v>
      </c>
      <c r="K224" s="124">
        <f t="shared" si="185"/>
        <v>6390</v>
      </c>
      <c r="L224" s="125">
        <f t="shared" si="179"/>
        <v>851.5100000000001</v>
      </c>
      <c r="M224" s="125">
        <f t="shared" si="186"/>
        <v>2736</v>
      </c>
      <c r="N224" s="121">
        <f t="shared" si="187"/>
        <v>6381</v>
      </c>
      <c r="O224" s="137">
        <f>1715.46*2</f>
        <v>3430.92</v>
      </c>
      <c r="P224" s="123">
        <f t="shared" si="180"/>
        <v>17645.309999999998</v>
      </c>
      <c r="Q224" s="123">
        <f t="shared" si="181"/>
        <v>13622.51</v>
      </c>
      <c r="R224" s="123">
        <f t="shared" si="182"/>
        <v>162354.69</v>
      </c>
    </row>
    <row r="225" spans="1:18" ht="43.5" customHeight="1" x14ac:dyDescent="0.35">
      <c r="A225" s="39">
        <f t="shared" si="183"/>
        <v>193</v>
      </c>
      <c r="B225" s="116" t="s">
        <v>296</v>
      </c>
      <c r="C225" s="116" t="s">
        <v>49</v>
      </c>
      <c r="D225" s="116" t="s">
        <v>33</v>
      </c>
      <c r="E225" s="147" t="s">
        <v>293</v>
      </c>
      <c r="F225" s="117" t="s">
        <v>56</v>
      </c>
      <c r="G225" s="134">
        <v>90000</v>
      </c>
      <c r="H225" s="45">
        <f t="shared" si="188"/>
        <v>90000</v>
      </c>
      <c r="I225" s="156">
        <v>9753.1200000000008</v>
      </c>
      <c r="J225" s="120">
        <f t="shared" si="184"/>
        <v>2583</v>
      </c>
      <c r="K225" s="124">
        <f t="shared" si="185"/>
        <v>6390</v>
      </c>
      <c r="L225" s="122">
        <f t="shared" si="179"/>
        <v>851.5100000000001</v>
      </c>
      <c r="M225" s="125">
        <f t="shared" si="186"/>
        <v>2736</v>
      </c>
      <c r="N225" s="121">
        <f t="shared" si="187"/>
        <v>6381</v>
      </c>
      <c r="O225" s="127">
        <v>0</v>
      </c>
      <c r="P225" s="123">
        <f t="shared" si="180"/>
        <v>15072.12</v>
      </c>
      <c r="Q225" s="123">
        <f>K225+L225+N225</f>
        <v>13622.51</v>
      </c>
      <c r="R225" s="123">
        <f t="shared" si="182"/>
        <v>164927.88</v>
      </c>
    </row>
    <row r="226" spans="1:18" ht="43.5" customHeight="1" x14ac:dyDescent="0.35">
      <c r="A226" s="39">
        <f t="shared" si="183"/>
        <v>194</v>
      </c>
      <c r="B226" s="116" t="s">
        <v>297</v>
      </c>
      <c r="C226" s="116" t="s">
        <v>54</v>
      </c>
      <c r="D226" s="116" t="s">
        <v>33</v>
      </c>
      <c r="E226" s="147" t="s">
        <v>298</v>
      </c>
      <c r="F226" s="117" t="s">
        <v>52</v>
      </c>
      <c r="G226" s="134">
        <v>100000</v>
      </c>
      <c r="H226" s="45">
        <f t="shared" si="188"/>
        <v>100000</v>
      </c>
      <c r="I226" s="156">
        <f>6309.38+5795.99</f>
        <v>12105.369999999999</v>
      </c>
      <c r="J226" s="120">
        <f t="shared" si="184"/>
        <v>2870</v>
      </c>
      <c r="K226" s="124">
        <f t="shared" si="185"/>
        <v>7100</v>
      </c>
      <c r="L226" s="122">
        <f t="shared" si="179"/>
        <v>851.5100000000001</v>
      </c>
      <c r="M226" s="125">
        <f t="shared" si="186"/>
        <v>3040</v>
      </c>
      <c r="N226" s="121">
        <f t="shared" si="187"/>
        <v>7090.0000000000009</v>
      </c>
      <c r="O226" s="127">
        <v>0</v>
      </c>
      <c r="P226" s="123">
        <f t="shared" si="180"/>
        <v>18015.37</v>
      </c>
      <c r="Q226" s="123">
        <f>K226+L226+N226</f>
        <v>15041.510000000002</v>
      </c>
      <c r="R226" s="123">
        <f t="shared" si="182"/>
        <v>181984.63</v>
      </c>
    </row>
    <row r="227" spans="1:18" ht="43.5" customHeight="1" x14ac:dyDescent="0.35">
      <c r="A227" s="39">
        <f t="shared" si="183"/>
        <v>195</v>
      </c>
      <c r="B227" s="116" t="s">
        <v>299</v>
      </c>
      <c r="C227" s="116" t="s">
        <v>54</v>
      </c>
      <c r="D227" s="116" t="s">
        <v>33</v>
      </c>
      <c r="E227" s="147" t="s">
        <v>172</v>
      </c>
      <c r="F227" s="117" t="s">
        <v>66</v>
      </c>
      <c r="G227" s="134">
        <v>43000</v>
      </c>
      <c r="H227" s="45">
        <f t="shared" si="188"/>
        <v>43000</v>
      </c>
      <c r="I227" s="156">
        <v>866.06</v>
      </c>
      <c r="J227" s="120">
        <f t="shared" si="184"/>
        <v>1234.0999999999999</v>
      </c>
      <c r="K227" s="124">
        <f t="shared" si="185"/>
        <v>3053</v>
      </c>
      <c r="L227" s="125">
        <f>+G227*1.1%</f>
        <v>473.00000000000006</v>
      </c>
      <c r="M227" s="125">
        <f t="shared" si="186"/>
        <v>1307.2</v>
      </c>
      <c r="N227" s="121">
        <f t="shared" si="187"/>
        <v>3048.7000000000003</v>
      </c>
      <c r="O227" s="127">
        <v>0</v>
      </c>
      <c r="P227" s="123">
        <f t="shared" si="180"/>
        <v>3407.3599999999997</v>
      </c>
      <c r="Q227" s="123">
        <f t="shared" si="181"/>
        <v>6574.7000000000007</v>
      </c>
      <c r="R227" s="123">
        <f t="shared" si="182"/>
        <v>82592.639999999999</v>
      </c>
    </row>
    <row r="228" spans="1:18" ht="43.5" customHeight="1" x14ac:dyDescent="0.35">
      <c r="A228" s="39">
        <f t="shared" si="183"/>
        <v>196</v>
      </c>
      <c r="B228" s="116" t="s">
        <v>300</v>
      </c>
      <c r="C228" s="116" t="s">
        <v>54</v>
      </c>
      <c r="D228" s="116" t="s">
        <v>33</v>
      </c>
      <c r="E228" s="147" t="s">
        <v>301</v>
      </c>
      <c r="F228" s="117" t="s">
        <v>52</v>
      </c>
      <c r="G228" s="134">
        <v>90000</v>
      </c>
      <c r="H228" s="45">
        <f t="shared" si="188"/>
        <v>90000</v>
      </c>
      <c r="I228" s="156">
        <f>1854+7899.12</f>
        <v>9753.119999999999</v>
      </c>
      <c r="J228" s="120">
        <f t="shared" si="184"/>
        <v>2583</v>
      </c>
      <c r="K228" s="124">
        <f t="shared" si="185"/>
        <v>6390</v>
      </c>
      <c r="L228" s="122">
        <f t="shared" ref="L228" si="189">77410*1.1%</f>
        <v>851.5100000000001</v>
      </c>
      <c r="M228" s="125">
        <f t="shared" si="186"/>
        <v>2736</v>
      </c>
      <c r="N228" s="121">
        <f t="shared" si="187"/>
        <v>6381</v>
      </c>
      <c r="O228" s="127">
        <v>0</v>
      </c>
      <c r="P228" s="123">
        <f t="shared" si="180"/>
        <v>15072.119999999999</v>
      </c>
      <c r="Q228" s="123">
        <f t="shared" si="181"/>
        <v>13622.51</v>
      </c>
      <c r="R228" s="123">
        <f t="shared" si="182"/>
        <v>164927.88</v>
      </c>
    </row>
    <row r="229" spans="1:18" ht="43.5" customHeight="1" x14ac:dyDescent="0.35">
      <c r="A229" s="39">
        <f t="shared" si="183"/>
        <v>197</v>
      </c>
      <c r="B229" s="116" t="s">
        <v>302</v>
      </c>
      <c r="C229" s="116" t="s">
        <v>49</v>
      </c>
      <c r="D229" s="116" t="s">
        <v>33</v>
      </c>
      <c r="E229" s="147" t="s">
        <v>303</v>
      </c>
      <c r="F229" s="117" t="s">
        <v>56</v>
      </c>
      <c r="G229" s="148">
        <v>60000</v>
      </c>
      <c r="H229" s="62">
        <f t="shared" si="188"/>
        <v>60000</v>
      </c>
      <c r="I229" s="156">
        <v>3143.58</v>
      </c>
      <c r="J229" s="120">
        <f t="shared" si="184"/>
        <v>1722</v>
      </c>
      <c r="K229" s="124">
        <f t="shared" si="185"/>
        <v>4260</v>
      </c>
      <c r="L229" s="125">
        <f>+G229*1.1%</f>
        <v>660.00000000000011</v>
      </c>
      <c r="M229" s="125">
        <f t="shared" si="186"/>
        <v>1824</v>
      </c>
      <c r="N229" s="121">
        <f t="shared" si="187"/>
        <v>4254</v>
      </c>
      <c r="O229" s="127">
        <v>1715.46</v>
      </c>
      <c r="P229" s="123">
        <f t="shared" si="180"/>
        <v>8405.0400000000009</v>
      </c>
      <c r="Q229" s="123">
        <f t="shared" si="181"/>
        <v>9174</v>
      </c>
      <c r="R229" s="123">
        <f t="shared" si="182"/>
        <v>111594.95999999999</v>
      </c>
    </row>
    <row r="230" spans="1:18" ht="43.5" customHeight="1" x14ac:dyDescent="0.35">
      <c r="A230" s="39">
        <f t="shared" si="183"/>
        <v>198</v>
      </c>
      <c r="B230" s="116" t="s">
        <v>304</v>
      </c>
      <c r="C230" s="116" t="s">
        <v>54</v>
      </c>
      <c r="D230" s="116" t="s">
        <v>33</v>
      </c>
      <c r="E230" s="149" t="s">
        <v>293</v>
      </c>
      <c r="F230" s="117" t="s">
        <v>56</v>
      </c>
      <c r="G230" s="148">
        <v>90000</v>
      </c>
      <c r="H230" s="62">
        <f t="shared" si="188"/>
        <v>90000</v>
      </c>
      <c r="I230" s="156">
        <v>9753.1200000000008</v>
      </c>
      <c r="J230" s="120">
        <f t="shared" si="184"/>
        <v>2583</v>
      </c>
      <c r="K230" s="124">
        <f t="shared" si="185"/>
        <v>6390</v>
      </c>
      <c r="L230" s="122">
        <f t="shared" ref="L230:L250" si="190">77410*1.1%</f>
        <v>851.5100000000001</v>
      </c>
      <c r="M230" s="125">
        <f t="shared" si="186"/>
        <v>2736</v>
      </c>
      <c r="N230" s="121">
        <f t="shared" si="187"/>
        <v>6381</v>
      </c>
      <c r="O230" s="150">
        <v>0</v>
      </c>
      <c r="P230" s="123">
        <f t="shared" si="180"/>
        <v>15072.12</v>
      </c>
      <c r="Q230" s="123">
        <f t="shared" si="181"/>
        <v>13622.51</v>
      </c>
      <c r="R230" s="123">
        <f t="shared" si="182"/>
        <v>164927.88</v>
      </c>
    </row>
    <row r="231" spans="1:18" ht="43.5" customHeight="1" x14ac:dyDescent="0.35">
      <c r="A231" s="39">
        <f t="shared" si="183"/>
        <v>199</v>
      </c>
      <c r="B231" s="116" t="s">
        <v>305</v>
      </c>
      <c r="C231" s="116" t="s">
        <v>54</v>
      </c>
      <c r="D231" s="116" t="s">
        <v>33</v>
      </c>
      <c r="E231" s="149" t="s">
        <v>293</v>
      </c>
      <c r="F231" s="117" t="s">
        <v>56</v>
      </c>
      <c r="G231" s="148">
        <v>90000</v>
      </c>
      <c r="H231" s="62">
        <f t="shared" si="188"/>
        <v>90000</v>
      </c>
      <c r="I231" s="156">
        <v>8895.39</v>
      </c>
      <c r="J231" s="120">
        <f t="shared" si="184"/>
        <v>2583</v>
      </c>
      <c r="K231" s="124">
        <f t="shared" si="185"/>
        <v>6390</v>
      </c>
      <c r="L231" s="122">
        <f t="shared" si="190"/>
        <v>851.5100000000001</v>
      </c>
      <c r="M231" s="125">
        <f t="shared" si="186"/>
        <v>2736</v>
      </c>
      <c r="N231" s="121">
        <f t="shared" si="187"/>
        <v>6381</v>
      </c>
      <c r="O231" s="150">
        <f>1715.46*2</f>
        <v>3430.92</v>
      </c>
      <c r="P231" s="123">
        <f t="shared" si="180"/>
        <v>17645.309999999998</v>
      </c>
      <c r="Q231" s="123">
        <f t="shared" si="181"/>
        <v>13622.51</v>
      </c>
      <c r="R231" s="123">
        <f t="shared" si="182"/>
        <v>162354.69</v>
      </c>
    </row>
    <row r="232" spans="1:18" ht="22.5" customHeight="1" x14ac:dyDescent="0.35">
      <c r="A232" s="39">
        <f t="shared" si="183"/>
        <v>200</v>
      </c>
      <c r="B232" s="116" t="s">
        <v>306</v>
      </c>
      <c r="C232" s="116" t="s">
        <v>49</v>
      </c>
      <c r="D232" s="116" t="s">
        <v>33</v>
      </c>
      <c r="E232" s="116" t="s">
        <v>293</v>
      </c>
      <c r="F232" s="117" t="s">
        <v>56</v>
      </c>
      <c r="G232" s="134">
        <v>90000</v>
      </c>
      <c r="H232" s="45">
        <f t="shared" si="188"/>
        <v>90000</v>
      </c>
      <c r="I232" s="156">
        <v>8895.39</v>
      </c>
      <c r="J232" s="120">
        <f t="shared" si="184"/>
        <v>2583</v>
      </c>
      <c r="K232" s="124">
        <f t="shared" si="185"/>
        <v>6390</v>
      </c>
      <c r="L232" s="125">
        <f t="shared" si="190"/>
        <v>851.5100000000001</v>
      </c>
      <c r="M232" s="125">
        <f t="shared" si="186"/>
        <v>2736</v>
      </c>
      <c r="N232" s="121">
        <f t="shared" si="187"/>
        <v>6381</v>
      </c>
      <c r="O232" s="137">
        <f>1715.46*2</f>
        <v>3430.92</v>
      </c>
      <c r="P232" s="123">
        <f t="shared" si="180"/>
        <v>17645.309999999998</v>
      </c>
      <c r="Q232" s="123">
        <f t="shared" si="181"/>
        <v>13622.51</v>
      </c>
      <c r="R232" s="123">
        <f t="shared" si="182"/>
        <v>162354.69</v>
      </c>
    </row>
    <row r="233" spans="1:18" ht="43.5" customHeight="1" x14ac:dyDescent="0.35">
      <c r="A233" s="39">
        <f t="shared" si="183"/>
        <v>201</v>
      </c>
      <c r="B233" s="116" t="s">
        <v>307</v>
      </c>
      <c r="C233" s="116" t="s">
        <v>54</v>
      </c>
      <c r="D233" s="116" t="s">
        <v>33</v>
      </c>
      <c r="E233" s="149" t="s">
        <v>293</v>
      </c>
      <c r="F233" s="117" t="s">
        <v>56</v>
      </c>
      <c r="G233" s="148">
        <v>90000</v>
      </c>
      <c r="H233" s="62">
        <f t="shared" si="188"/>
        <v>90000</v>
      </c>
      <c r="I233" s="156">
        <v>8895.39</v>
      </c>
      <c r="J233" s="120">
        <f t="shared" si="184"/>
        <v>2583</v>
      </c>
      <c r="K233" s="124">
        <f t="shared" si="185"/>
        <v>6390</v>
      </c>
      <c r="L233" s="122">
        <f t="shared" si="190"/>
        <v>851.5100000000001</v>
      </c>
      <c r="M233" s="125">
        <f t="shared" si="186"/>
        <v>2736</v>
      </c>
      <c r="N233" s="121">
        <f t="shared" si="187"/>
        <v>6381</v>
      </c>
      <c r="O233" s="150">
        <f>1715.46*2</f>
        <v>3430.92</v>
      </c>
      <c r="P233" s="123">
        <f t="shared" si="180"/>
        <v>17645.309999999998</v>
      </c>
      <c r="Q233" s="123">
        <f t="shared" si="181"/>
        <v>13622.51</v>
      </c>
      <c r="R233" s="123">
        <f t="shared" si="182"/>
        <v>162354.69</v>
      </c>
    </row>
    <row r="234" spans="1:18" ht="43.5" customHeight="1" x14ac:dyDescent="0.35">
      <c r="A234" s="39">
        <f t="shared" si="183"/>
        <v>202</v>
      </c>
      <c r="B234" s="116" t="s">
        <v>308</v>
      </c>
      <c r="C234" s="116" t="s">
        <v>49</v>
      </c>
      <c r="D234" s="116" t="s">
        <v>33</v>
      </c>
      <c r="E234" s="149" t="s">
        <v>293</v>
      </c>
      <c r="F234" s="117" t="s">
        <v>56</v>
      </c>
      <c r="G234" s="148">
        <v>90000</v>
      </c>
      <c r="H234" s="62">
        <f t="shared" si="188"/>
        <v>90000</v>
      </c>
      <c r="I234" s="156">
        <v>9324.25</v>
      </c>
      <c r="J234" s="120">
        <f t="shared" si="184"/>
        <v>2583</v>
      </c>
      <c r="K234" s="124">
        <f t="shared" si="185"/>
        <v>6390</v>
      </c>
      <c r="L234" s="122">
        <f t="shared" si="190"/>
        <v>851.5100000000001</v>
      </c>
      <c r="M234" s="125">
        <f t="shared" si="186"/>
        <v>2736</v>
      </c>
      <c r="N234" s="121">
        <f t="shared" si="187"/>
        <v>6381</v>
      </c>
      <c r="O234" s="150">
        <v>1715.46</v>
      </c>
      <c r="P234" s="123">
        <f t="shared" si="180"/>
        <v>16358.71</v>
      </c>
      <c r="Q234" s="123">
        <f t="shared" si="181"/>
        <v>13622.51</v>
      </c>
      <c r="R234" s="123">
        <f t="shared" si="182"/>
        <v>163641.29</v>
      </c>
    </row>
    <row r="235" spans="1:18" ht="43.5" customHeight="1" x14ac:dyDescent="0.35">
      <c r="A235" s="39">
        <f t="shared" si="183"/>
        <v>203</v>
      </c>
      <c r="B235" s="116" t="s">
        <v>309</v>
      </c>
      <c r="C235" s="116" t="s">
        <v>54</v>
      </c>
      <c r="D235" s="116" t="s">
        <v>33</v>
      </c>
      <c r="E235" s="149" t="s">
        <v>293</v>
      </c>
      <c r="F235" s="117" t="s">
        <v>56</v>
      </c>
      <c r="G235" s="148">
        <v>90000</v>
      </c>
      <c r="H235" s="62">
        <f t="shared" si="188"/>
        <v>90000</v>
      </c>
      <c r="I235" s="156">
        <v>9324.25</v>
      </c>
      <c r="J235" s="120">
        <f t="shared" si="184"/>
        <v>2583</v>
      </c>
      <c r="K235" s="124">
        <f t="shared" si="185"/>
        <v>6390</v>
      </c>
      <c r="L235" s="122">
        <f t="shared" si="190"/>
        <v>851.5100000000001</v>
      </c>
      <c r="M235" s="125">
        <f t="shared" si="186"/>
        <v>2736</v>
      </c>
      <c r="N235" s="121">
        <f t="shared" si="187"/>
        <v>6381</v>
      </c>
      <c r="O235" s="150">
        <v>1715.46</v>
      </c>
      <c r="P235" s="123">
        <f t="shared" si="180"/>
        <v>16358.71</v>
      </c>
      <c r="Q235" s="123">
        <f t="shared" si="181"/>
        <v>13622.51</v>
      </c>
      <c r="R235" s="123">
        <f t="shared" si="182"/>
        <v>163641.29</v>
      </c>
    </row>
    <row r="236" spans="1:18" ht="43.5" customHeight="1" x14ac:dyDescent="0.35">
      <c r="A236" s="39">
        <f t="shared" si="183"/>
        <v>204</v>
      </c>
      <c r="B236" s="116" t="s">
        <v>310</v>
      </c>
      <c r="C236" s="116" t="s">
        <v>54</v>
      </c>
      <c r="D236" s="116" t="s">
        <v>33</v>
      </c>
      <c r="E236" s="149" t="s">
        <v>293</v>
      </c>
      <c r="F236" s="117" t="s">
        <v>56</v>
      </c>
      <c r="G236" s="148">
        <v>90000</v>
      </c>
      <c r="H236" s="62">
        <f t="shared" si="188"/>
        <v>90000</v>
      </c>
      <c r="I236" s="156">
        <v>9753.1200000000008</v>
      </c>
      <c r="J236" s="120">
        <f t="shared" si="184"/>
        <v>2583</v>
      </c>
      <c r="K236" s="124">
        <f t="shared" si="185"/>
        <v>6390</v>
      </c>
      <c r="L236" s="122">
        <f t="shared" si="190"/>
        <v>851.5100000000001</v>
      </c>
      <c r="M236" s="125">
        <f t="shared" si="186"/>
        <v>2736</v>
      </c>
      <c r="N236" s="121">
        <f t="shared" si="187"/>
        <v>6381</v>
      </c>
      <c r="O236" s="150">
        <v>0</v>
      </c>
      <c r="P236" s="123">
        <f t="shared" si="180"/>
        <v>15072.12</v>
      </c>
      <c r="Q236" s="123">
        <f t="shared" si="181"/>
        <v>13622.51</v>
      </c>
      <c r="R236" s="123">
        <f t="shared" si="182"/>
        <v>164927.88</v>
      </c>
    </row>
    <row r="237" spans="1:18" ht="43.5" customHeight="1" x14ac:dyDescent="0.35">
      <c r="A237" s="39">
        <f t="shared" si="183"/>
        <v>205</v>
      </c>
      <c r="B237" s="116" t="s">
        <v>311</v>
      </c>
      <c r="C237" s="116" t="s">
        <v>49</v>
      </c>
      <c r="D237" s="116" t="s">
        <v>33</v>
      </c>
      <c r="E237" s="149" t="s">
        <v>293</v>
      </c>
      <c r="F237" s="117" t="s">
        <v>56</v>
      </c>
      <c r="G237" s="148">
        <v>90000</v>
      </c>
      <c r="H237" s="62">
        <f t="shared" si="188"/>
        <v>90000</v>
      </c>
      <c r="I237" s="156">
        <v>9753.1200000000008</v>
      </c>
      <c r="J237" s="120">
        <f t="shared" si="184"/>
        <v>2583</v>
      </c>
      <c r="K237" s="124">
        <f t="shared" si="185"/>
        <v>6390</v>
      </c>
      <c r="L237" s="122">
        <f t="shared" si="190"/>
        <v>851.5100000000001</v>
      </c>
      <c r="M237" s="125">
        <f t="shared" si="186"/>
        <v>2736</v>
      </c>
      <c r="N237" s="121">
        <f t="shared" si="187"/>
        <v>6381</v>
      </c>
      <c r="O237" s="150">
        <v>0</v>
      </c>
      <c r="P237" s="123">
        <f t="shared" si="180"/>
        <v>15072.12</v>
      </c>
      <c r="Q237" s="123">
        <f t="shared" si="181"/>
        <v>13622.51</v>
      </c>
      <c r="R237" s="123">
        <f t="shared" si="182"/>
        <v>164927.88</v>
      </c>
    </row>
    <row r="238" spans="1:18" ht="43.5" customHeight="1" x14ac:dyDescent="0.35">
      <c r="A238" s="39">
        <f t="shared" si="183"/>
        <v>206</v>
      </c>
      <c r="B238" s="116" t="s">
        <v>312</v>
      </c>
      <c r="C238" s="116" t="s">
        <v>54</v>
      </c>
      <c r="D238" s="116" t="s">
        <v>33</v>
      </c>
      <c r="E238" s="149" t="s">
        <v>293</v>
      </c>
      <c r="F238" s="117" t="s">
        <v>56</v>
      </c>
      <c r="G238" s="148">
        <v>90000</v>
      </c>
      <c r="H238" s="62">
        <f t="shared" si="188"/>
        <v>90000</v>
      </c>
      <c r="I238" s="156">
        <v>9753.1200000000008</v>
      </c>
      <c r="J238" s="120">
        <f t="shared" si="184"/>
        <v>2583</v>
      </c>
      <c r="K238" s="124">
        <f t="shared" si="185"/>
        <v>6390</v>
      </c>
      <c r="L238" s="122">
        <f t="shared" si="190"/>
        <v>851.5100000000001</v>
      </c>
      <c r="M238" s="125">
        <f t="shared" si="186"/>
        <v>2736</v>
      </c>
      <c r="N238" s="121">
        <f t="shared" si="187"/>
        <v>6381</v>
      </c>
      <c r="O238" s="150">
        <v>0</v>
      </c>
      <c r="P238" s="123">
        <f t="shared" si="180"/>
        <v>15072.12</v>
      </c>
      <c r="Q238" s="123">
        <f t="shared" si="181"/>
        <v>13622.51</v>
      </c>
      <c r="R238" s="123">
        <f t="shared" si="182"/>
        <v>164927.88</v>
      </c>
    </row>
    <row r="239" spans="1:18" ht="43.5" customHeight="1" x14ac:dyDescent="0.35">
      <c r="A239" s="39">
        <f t="shared" si="183"/>
        <v>207</v>
      </c>
      <c r="B239" s="116" t="s">
        <v>313</v>
      </c>
      <c r="C239" s="116" t="s">
        <v>49</v>
      </c>
      <c r="D239" s="116" t="s">
        <v>33</v>
      </c>
      <c r="E239" s="149" t="s">
        <v>293</v>
      </c>
      <c r="F239" s="117" t="s">
        <v>56</v>
      </c>
      <c r="G239" s="148">
        <v>90000</v>
      </c>
      <c r="H239" s="62">
        <f t="shared" si="188"/>
        <v>90000</v>
      </c>
      <c r="I239" s="156">
        <v>9753.1200000000008</v>
      </c>
      <c r="J239" s="120">
        <f t="shared" si="184"/>
        <v>2583</v>
      </c>
      <c r="K239" s="124">
        <f t="shared" si="185"/>
        <v>6390</v>
      </c>
      <c r="L239" s="122">
        <f t="shared" si="190"/>
        <v>851.5100000000001</v>
      </c>
      <c r="M239" s="125">
        <f t="shared" si="186"/>
        <v>2736</v>
      </c>
      <c r="N239" s="121">
        <f t="shared" si="187"/>
        <v>6381</v>
      </c>
      <c r="O239" s="150">
        <v>0</v>
      </c>
      <c r="P239" s="123">
        <f t="shared" si="180"/>
        <v>15072.12</v>
      </c>
      <c r="Q239" s="123">
        <f t="shared" si="181"/>
        <v>13622.51</v>
      </c>
      <c r="R239" s="123">
        <f t="shared" si="182"/>
        <v>164927.88</v>
      </c>
    </row>
    <row r="240" spans="1:18" ht="43.5" customHeight="1" x14ac:dyDescent="0.35">
      <c r="A240" s="39">
        <f t="shared" si="183"/>
        <v>208</v>
      </c>
      <c r="B240" s="116" t="s">
        <v>314</v>
      </c>
      <c r="C240" s="116" t="s">
        <v>54</v>
      </c>
      <c r="D240" s="116" t="s">
        <v>33</v>
      </c>
      <c r="E240" s="149" t="s">
        <v>293</v>
      </c>
      <c r="F240" s="117" t="s">
        <v>56</v>
      </c>
      <c r="G240" s="148">
        <v>90000</v>
      </c>
      <c r="H240" s="62">
        <f t="shared" si="188"/>
        <v>90000</v>
      </c>
      <c r="I240" s="156">
        <v>9324.25</v>
      </c>
      <c r="J240" s="120">
        <f t="shared" si="184"/>
        <v>2583</v>
      </c>
      <c r="K240" s="124">
        <f t="shared" si="185"/>
        <v>6390</v>
      </c>
      <c r="L240" s="122">
        <f t="shared" si="190"/>
        <v>851.5100000000001</v>
      </c>
      <c r="M240" s="125">
        <f t="shared" si="186"/>
        <v>2736</v>
      </c>
      <c r="N240" s="121">
        <f t="shared" si="187"/>
        <v>6381</v>
      </c>
      <c r="O240" s="150">
        <v>1715.46</v>
      </c>
      <c r="P240" s="123">
        <f t="shared" si="180"/>
        <v>16358.71</v>
      </c>
      <c r="Q240" s="123">
        <f t="shared" si="181"/>
        <v>13622.51</v>
      </c>
      <c r="R240" s="123">
        <f t="shared" si="182"/>
        <v>163641.29</v>
      </c>
    </row>
    <row r="241" spans="1:18" ht="43.5" customHeight="1" x14ac:dyDescent="0.35">
      <c r="A241" s="39">
        <f t="shared" si="183"/>
        <v>209</v>
      </c>
      <c r="B241" s="116" t="s">
        <v>315</v>
      </c>
      <c r="C241" s="116" t="s">
        <v>54</v>
      </c>
      <c r="D241" s="116" t="s">
        <v>33</v>
      </c>
      <c r="E241" s="149" t="s">
        <v>293</v>
      </c>
      <c r="F241" s="117" t="s">
        <v>56</v>
      </c>
      <c r="G241" s="148">
        <v>90000</v>
      </c>
      <c r="H241" s="62">
        <f t="shared" si="188"/>
        <v>90000</v>
      </c>
      <c r="I241" s="156">
        <v>9753.1200000000008</v>
      </c>
      <c r="J241" s="120">
        <f t="shared" si="184"/>
        <v>2583</v>
      </c>
      <c r="K241" s="124">
        <f t="shared" si="185"/>
        <v>6390</v>
      </c>
      <c r="L241" s="122">
        <f t="shared" si="190"/>
        <v>851.5100000000001</v>
      </c>
      <c r="M241" s="125">
        <f t="shared" si="186"/>
        <v>2736</v>
      </c>
      <c r="N241" s="121">
        <f t="shared" si="187"/>
        <v>6381</v>
      </c>
      <c r="O241" s="150">
        <v>0</v>
      </c>
      <c r="P241" s="123">
        <f t="shared" si="180"/>
        <v>15072.12</v>
      </c>
      <c r="Q241" s="123">
        <f t="shared" si="181"/>
        <v>13622.51</v>
      </c>
      <c r="R241" s="123">
        <f t="shared" si="182"/>
        <v>164927.88</v>
      </c>
    </row>
    <row r="242" spans="1:18" ht="43.5" customHeight="1" x14ac:dyDescent="0.35">
      <c r="A242" s="39">
        <f t="shared" si="183"/>
        <v>210</v>
      </c>
      <c r="B242" s="116" t="s">
        <v>316</v>
      </c>
      <c r="C242" s="116" t="s">
        <v>54</v>
      </c>
      <c r="D242" s="116" t="s">
        <v>33</v>
      </c>
      <c r="E242" s="149" t="s">
        <v>293</v>
      </c>
      <c r="F242" s="117" t="s">
        <v>56</v>
      </c>
      <c r="G242" s="148">
        <v>90000</v>
      </c>
      <c r="H242" s="62">
        <f t="shared" si="188"/>
        <v>90000</v>
      </c>
      <c r="I242" s="156">
        <v>9324.25</v>
      </c>
      <c r="J242" s="120">
        <f t="shared" si="184"/>
        <v>2583</v>
      </c>
      <c r="K242" s="124">
        <f t="shared" si="185"/>
        <v>6390</v>
      </c>
      <c r="L242" s="122">
        <f t="shared" si="190"/>
        <v>851.5100000000001</v>
      </c>
      <c r="M242" s="125">
        <f t="shared" si="186"/>
        <v>2736</v>
      </c>
      <c r="N242" s="121">
        <f t="shared" si="187"/>
        <v>6381</v>
      </c>
      <c r="O242" s="150">
        <v>1715.46</v>
      </c>
      <c r="P242" s="123">
        <f t="shared" si="180"/>
        <v>16358.71</v>
      </c>
      <c r="Q242" s="123">
        <f t="shared" si="181"/>
        <v>13622.51</v>
      </c>
      <c r="R242" s="123">
        <f t="shared" si="182"/>
        <v>163641.29</v>
      </c>
    </row>
    <row r="243" spans="1:18" ht="43.5" customHeight="1" x14ac:dyDescent="0.35">
      <c r="A243" s="39">
        <f t="shared" si="183"/>
        <v>211</v>
      </c>
      <c r="B243" s="116" t="s">
        <v>317</v>
      </c>
      <c r="C243" s="116" t="s">
        <v>54</v>
      </c>
      <c r="D243" s="116" t="s">
        <v>33</v>
      </c>
      <c r="E243" s="149" t="s">
        <v>293</v>
      </c>
      <c r="F243" s="117" t="s">
        <v>56</v>
      </c>
      <c r="G243" s="148">
        <v>90000</v>
      </c>
      <c r="H243" s="62">
        <f t="shared" si="188"/>
        <v>90000</v>
      </c>
      <c r="I243" s="156">
        <v>9753.1200000000008</v>
      </c>
      <c r="J243" s="120">
        <f t="shared" si="184"/>
        <v>2583</v>
      </c>
      <c r="K243" s="124">
        <f t="shared" si="185"/>
        <v>6390</v>
      </c>
      <c r="L243" s="122">
        <f t="shared" si="190"/>
        <v>851.5100000000001</v>
      </c>
      <c r="M243" s="125">
        <f t="shared" si="186"/>
        <v>2736</v>
      </c>
      <c r="N243" s="121">
        <f t="shared" si="187"/>
        <v>6381</v>
      </c>
      <c r="O243" s="150">
        <v>0</v>
      </c>
      <c r="P243" s="123">
        <f t="shared" si="180"/>
        <v>15072.12</v>
      </c>
      <c r="Q243" s="123">
        <f t="shared" si="181"/>
        <v>13622.51</v>
      </c>
      <c r="R243" s="123">
        <f t="shared" si="182"/>
        <v>164927.88</v>
      </c>
    </row>
    <row r="244" spans="1:18" ht="43.5" customHeight="1" x14ac:dyDescent="0.35">
      <c r="A244" s="39">
        <f t="shared" si="183"/>
        <v>212</v>
      </c>
      <c r="B244" s="116" t="s">
        <v>318</v>
      </c>
      <c r="C244" s="116" t="s">
        <v>54</v>
      </c>
      <c r="D244" s="116" t="s">
        <v>33</v>
      </c>
      <c r="E244" s="149" t="s">
        <v>293</v>
      </c>
      <c r="F244" s="117" t="s">
        <v>56</v>
      </c>
      <c r="G244" s="148">
        <v>90000</v>
      </c>
      <c r="H244" s="62">
        <f t="shared" si="188"/>
        <v>90000</v>
      </c>
      <c r="I244" s="156">
        <v>9324.25</v>
      </c>
      <c r="J244" s="120">
        <f t="shared" si="184"/>
        <v>2583</v>
      </c>
      <c r="K244" s="124">
        <f t="shared" si="185"/>
        <v>6390</v>
      </c>
      <c r="L244" s="122">
        <f t="shared" si="190"/>
        <v>851.5100000000001</v>
      </c>
      <c r="M244" s="125">
        <f t="shared" si="186"/>
        <v>2736</v>
      </c>
      <c r="N244" s="121">
        <f t="shared" si="187"/>
        <v>6381</v>
      </c>
      <c r="O244" s="150">
        <v>1715.46</v>
      </c>
      <c r="P244" s="123">
        <f t="shared" si="180"/>
        <v>16358.71</v>
      </c>
      <c r="Q244" s="123">
        <f t="shared" si="181"/>
        <v>13622.51</v>
      </c>
      <c r="R244" s="123">
        <f t="shared" si="182"/>
        <v>163641.29</v>
      </c>
    </row>
    <row r="245" spans="1:18" ht="22.5" customHeight="1" x14ac:dyDescent="0.35">
      <c r="A245" s="39">
        <f t="shared" si="183"/>
        <v>213</v>
      </c>
      <c r="B245" s="116" t="s">
        <v>319</v>
      </c>
      <c r="C245" s="116" t="s">
        <v>54</v>
      </c>
      <c r="D245" s="116" t="s">
        <v>33</v>
      </c>
      <c r="E245" s="116" t="s">
        <v>293</v>
      </c>
      <c r="F245" s="117" t="s">
        <v>56</v>
      </c>
      <c r="G245" s="134">
        <v>90000</v>
      </c>
      <c r="H245" s="45">
        <f t="shared" si="188"/>
        <v>90000</v>
      </c>
      <c r="I245" s="156">
        <v>8895.39</v>
      </c>
      <c r="J245" s="120">
        <f t="shared" si="184"/>
        <v>2583</v>
      </c>
      <c r="K245" s="124">
        <f t="shared" si="185"/>
        <v>6390</v>
      </c>
      <c r="L245" s="125">
        <f t="shared" si="190"/>
        <v>851.5100000000001</v>
      </c>
      <c r="M245" s="125">
        <f t="shared" si="186"/>
        <v>2736</v>
      </c>
      <c r="N245" s="121">
        <f t="shared" si="187"/>
        <v>6381</v>
      </c>
      <c r="O245" s="137">
        <v>3430.92</v>
      </c>
      <c r="P245" s="123">
        <f t="shared" si="180"/>
        <v>17645.309999999998</v>
      </c>
      <c r="Q245" s="123">
        <f t="shared" si="181"/>
        <v>13622.51</v>
      </c>
      <c r="R245" s="123">
        <f t="shared" si="182"/>
        <v>162354.69</v>
      </c>
    </row>
    <row r="246" spans="1:18" ht="43.5" customHeight="1" x14ac:dyDescent="0.35">
      <c r="A246" s="39">
        <f t="shared" si="183"/>
        <v>214</v>
      </c>
      <c r="B246" s="116" t="s">
        <v>320</v>
      </c>
      <c r="C246" s="116" t="s">
        <v>54</v>
      </c>
      <c r="D246" s="116" t="s">
        <v>33</v>
      </c>
      <c r="E246" s="149" t="s">
        <v>293</v>
      </c>
      <c r="F246" s="117" t="s">
        <v>56</v>
      </c>
      <c r="G246" s="148">
        <v>90000</v>
      </c>
      <c r="H246" s="62">
        <f t="shared" si="188"/>
        <v>90000</v>
      </c>
      <c r="I246" s="156">
        <v>9324.25</v>
      </c>
      <c r="J246" s="120">
        <f t="shared" si="184"/>
        <v>2583</v>
      </c>
      <c r="K246" s="124">
        <f t="shared" si="185"/>
        <v>6390</v>
      </c>
      <c r="L246" s="122">
        <f t="shared" si="190"/>
        <v>851.5100000000001</v>
      </c>
      <c r="M246" s="125">
        <f t="shared" si="186"/>
        <v>2736</v>
      </c>
      <c r="N246" s="121">
        <f t="shared" si="187"/>
        <v>6381</v>
      </c>
      <c r="O246" s="150">
        <v>1715.46</v>
      </c>
      <c r="P246" s="123">
        <f t="shared" si="180"/>
        <v>16358.71</v>
      </c>
      <c r="Q246" s="123">
        <f t="shared" si="181"/>
        <v>13622.51</v>
      </c>
      <c r="R246" s="123">
        <f t="shared" si="182"/>
        <v>163641.29</v>
      </c>
    </row>
    <row r="247" spans="1:18" ht="43.5" customHeight="1" x14ac:dyDescent="0.35">
      <c r="A247" s="39">
        <f>+A246+1</f>
        <v>215</v>
      </c>
      <c r="B247" s="116" t="s">
        <v>390</v>
      </c>
      <c r="C247" s="116" t="s">
        <v>54</v>
      </c>
      <c r="D247" s="116" t="s">
        <v>33</v>
      </c>
      <c r="E247" s="149" t="s">
        <v>293</v>
      </c>
      <c r="F247" s="117" t="s">
        <v>56</v>
      </c>
      <c r="G247" s="148">
        <v>90000</v>
      </c>
      <c r="H247" s="62">
        <v>87500</v>
      </c>
      <c r="I247" s="156">
        <v>9753.1200000000008</v>
      </c>
      <c r="J247" s="120">
        <f t="shared" si="184"/>
        <v>2583</v>
      </c>
      <c r="K247" s="124">
        <f t="shared" si="185"/>
        <v>6390</v>
      </c>
      <c r="L247" s="122">
        <f t="shared" si="190"/>
        <v>851.5100000000001</v>
      </c>
      <c r="M247" s="125">
        <f t="shared" si="186"/>
        <v>2736</v>
      </c>
      <c r="N247" s="121">
        <f t="shared" si="187"/>
        <v>6381</v>
      </c>
      <c r="O247" s="150">
        <v>0</v>
      </c>
      <c r="P247" s="123">
        <f t="shared" si="180"/>
        <v>15072.12</v>
      </c>
      <c r="Q247" s="123">
        <f t="shared" si="181"/>
        <v>13622.51</v>
      </c>
      <c r="R247" s="123">
        <f t="shared" si="182"/>
        <v>162427.88</v>
      </c>
    </row>
    <row r="248" spans="1:18" ht="43.5" customHeight="1" x14ac:dyDescent="0.35">
      <c r="A248" s="39">
        <f>+A247+1</f>
        <v>216</v>
      </c>
      <c r="B248" s="116" t="s">
        <v>394</v>
      </c>
      <c r="C248" s="116" t="s">
        <v>49</v>
      </c>
      <c r="D248" s="116" t="s">
        <v>33</v>
      </c>
      <c r="E248" s="149" t="s">
        <v>293</v>
      </c>
      <c r="F248" s="117" t="s">
        <v>56</v>
      </c>
      <c r="G248" s="148">
        <v>90000</v>
      </c>
      <c r="H248" s="62">
        <v>86250</v>
      </c>
      <c r="I248" s="156">
        <v>9753.1200000000008</v>
      </c>
      <c r="J248" s="120">
        <f t="shared" si="184"/>
        <v>2583</v>
      </c>
      <c r="K248" s="124">
        <f t="shared" si="185"/>
        <v>6390</v>
      </c>
      <c r="L248" s="122">
        <f t="shared" si="190"/>
        <v>851.5100000000001</v>
      </c>
      <c r="M248" s="125">
        <f t="shared" si="186"/>
        <v>2736</v>
      </c>
      <c r="N248" s="121">
        <f t="shared" si="187"/>
        <v>6381</v>
      </c>
      <c r="O248" s="150">
        <v>0</v>
      </c>
      <c r="P248" s="123">
        <f t="shared" ref="P248:P249" si="191">I248+J248+M248+O248</f>
        <v>15072.12</v>
      </c>
      <c r="Q248" s="123">
        <f t="shared" ref="Q248:Q249" si="192">K248+L248+N248</f>
        <v>13622.51</v>
      </c>
      <c r="R248" s="123">
        <f t="shared" si="182"/>
        <v>161177.88</v>
      </c>
    </row>
    <row r="249" spans="1:18" ht="43.5" customHeight="1" x14ac:dyDescent="0.35">
      <c r="A249" s="39">
        <f>+A248+1</f>
        <v>217</v>
      </c>
      <c r="B249" s="116" t="s">
        <v>395</v>
      </c>
      <c r="C249" s="116" t="s">
        <v>49</v>
      </c>
      <c r="D249" s="116" t="s">
        <v>33</v>
      </c>
      <c r="E249" s="149" t="s">
        <v>293</v>
      </c>
      <c r="F249" s="117" t="s">
        <v>56</v>
      </c>
      <c r="G249" s="148">
        <v>90000</v>
      </c>
      <c r="H249" s="62">
        <v>86250</v>
      </c>
      <c r="I249" s="156">
        <v>9753.1200000000008</v>
      </c>
      <c r="J249" s="120">
        <f t="shared" si="184"/>
        <v>2583</v>
      </c>
      <c r="K249" s="124">
        <f t="shared" si="185"/>
        <v>6390</v>
      </c>
      <c r="L249" s="122">
        <f t="shared" si="190"/>
        <v>851.5100000000001</v>
      </c>
      <c r="M249" s="125">
        <f t="shared" si="186"/>
        <v>2736</v>
      </c>
      <c r="N249" s="121">
        <f t="shared" si="187"/>
        <v>6381</v>
      </c>
      <c r="O249" s="150">
        <v>0</v>
      </c>
      <c r="P249" s="123">
        <f t="shared" si="191"/>
        <v>15072.12</v>
      </c>
      <c r="Q249" s="123">
        <f t="shared" si="192"/>
        <v>13622.51</v>
      </c>
      <c r="R249" s="123">
        <f t="shared" si="182"/>
        <v>161177.88</v>
      </c>
    </row>
    <row r="250" spans="1:18" ht="43.5" customHeight="1" x14ac:dyDescent="0.35">
      <c r="A250" s="39">
        <f>+A249+1</f>
        <v>218</v>
      </c>
      <c r="B250" s="116" t="s">
        <v>396</v>
      </c>
      <c r="C250" s="116" t="s">
        <v>54</v>
      </c>
      <c r="D250" s="116" t="s">
        <v>33</v>
      </c>
      <c r="E250" s="149" t="s">
        <v>293</v>
      </c>
      <c r="F250" s="117" t="s">
        <v>56</v>
      </c>
      <c r="G250" s="148">
        <v>90000</v>
      </c>
      <c r="H250" s="62">
        <v>86250</v>
      </c>
      <c r="I250" s="156">
        <v>9753.1200000000008</v>
      </c>
      <c r="J250" s="120">
        <f t="shared" ref="J250" si="193">G250*2.87/100</f>
        <v>2583</v>
      </c>
      <c r="K250" s="124">
        <f t="shared" ref="K250" si="194">G250*7.1/100</f>
        <v>6390</v>
      </c>
      <c r="L250" s="122">
        <f t="shared" si="190"/>
        <v>851.5100000000001</v>
      </c>
      <c r="M250" s="125">
        <f t="shared" ref="M250" si="195">G250*3.04/100</f>
        <v>2736</v>
      </c>
      <c r="N250" s="121">
        <f t="shared" ref="N250" si="196">+G250*7.09%</f>
        <v>6381</v>
      </c>
      <c r="O250" s="150">
        <v>0</v>
      </c>
      <c r="P250" s="123">
        <f t="shared" ref="P250" si="197">I250+J250+M250+O250</f>
        <v>15072.12</v>
      </c>
      <c r="Q250" s="123">
        <f t="shared" ref="Q250" si="198">K250+L250+N250</f>
        <v>13622.51</v>
      </c>
      <c r="R250" s="123">
        <f t="shared" si="182"/>
        <v>161177.88</v>
      </c>
    </row>
    <row r="251" spans="1:18" ht="43.5" customHeight="1" x14ac:dyDescent="0.35">
      <c r="A251" s="39">
        <f>+A250+1</f>
        <v>219</v>
      </c>
      <c r="B251" s="116" t="s">
        <v>321</v>
      </c>
      <c r="C251" s="116" t="s">
        <v>49</v>
      </c>
      <c r="D251" s="116" t="s">
        <v>33</v>
      </c>
      <c r="E251" s="149" t="s">
        <v>303</v>
      </c>
      <c r="F251" s="117" t="s">
        <v>56</v>
      </c>
      <c r="G251" s="148">
        <v>60000</v>
      </c>
      <c r="H251" s="62">
        <f>+G251</f>
        <v>60000</v>
      </c>
      <c r="I251" s="156">
        <v>3486.68</v>
      </c>
      <c r="J251" s="120">
        <f t="shared" si="184"/>
        <v>1722</v>
      </c>
      <c r="K251" s="124">
        <f t="shared" si="185"/>
        <v>4260</v>
      </c>
      <c r="L251" s="125">
        <f t="shared" ref="L251:L257" si="199">+G251*1.1%</f>
        <v>660.00000000000011</v>
      </c>
      <c r="M251" s="125">
        <f t="shared" si="186"/>
        <v>1824</v>
      </c>
      <c r="N251" s="121">
        <f t="shared" si="187"/>
        <v>4254</v>
      </c>
      <c r="O251" s="150">
        <v>0</v>
      </c>
      <c r="P251" s="123">
        <f t="shared" si="180"/>
        <v>7032.68</v>
      </c>
      <c r="Q251" s="123">
        <f t="shared" si="181"/>
        <v>9174</v>
      </c>
      <c r="R251" s="123">
        <f t="shared" si="182"/>
        <v>112967.32</v>
      </c>
    </row>
    <row r="252" spans="1:18" ht="43.5" customHeight="1" x14ac:dyDescent="0.35">
      <c r="A252" s="39">
        <f t="shared" si="183"/>
        <v>220</v>
      </c>
      <c r="B252" s="116" t="s">
        <v>322</v>
      </c>
      <c r="C252" s="116" t="s">
        <v>54</v>
      </c>
      <c r="D252" s="116" t="s">
        <v>33</v>
      </c>
      <c r="E252" s="147" t="s">
        <v>172</v>
      </c>
      <c r="F252" s="117" t="s">
        <v>66</v>
      </c>
      <c r="G252" s="134">
        <v>43000</v>
      </c>
      <c r="H252" s="45">
        <v>43000</v>
      </c>
      <c r="I252" s="156">
        <v>866.06</v>
      </c>
      <c r="J252" s="120">
        <f t="shared" si="184"/>
        <v>1234.0999999999999</v>
      </c>
      <c r="K252" s="124">
        <f t="shared" si="185"/>
        <v>3053</v>
      </c>
      <c r="L252" s="125">
        <f t="shared" si="199"/>
        <v>473.00000000000006</v>
      </c>
      <c r="M252" s="125">
        <f t="shared" si="186"/>
        <v>1307.2</v>
      </c>
      <c r="N252" s="121">
        <f t="shared" si="187"/>
        <v>3048.7000000000003</v>
      </c>
      <c r="O252" s="127">
        <v>0</v>
      </c>
      <c r="P252" s="123">
        <f t="shared" si="180"/>
        <v>3407.3599999999997</v>
      </c>
      <c r="Q252" s="123">
        <f t="shared" si="181"/>
        <v>6574.7000000000007</v>
      </c>
      <c r="R252" s="123">
        <f t="shared" si="182"/>
        <v>82592.639999999999</v>
      </c>
    </row>
    <row r="253" spans="1:18" ht="43.5" customHeight="1" x14ac:dyDescent="0.35">
      <c r="A253" s="39">
        <f t="shared" si="183"/>
        <v>221</v>
      </c>
      <c r="B253" s="116" t="s">
        <v>323</v>
      </c>
      <c r="C253" s="116" t="s">
        <v>54</v>
      </c>
      <c r="D253" s="116" t="s">
        <v>33</v>
      </c>
      <c r="E253" s="147" t="s">
        <v>451</v>
      </c>
      <c r="F253" s="117" t="s">
        <v>66</v>
      </c>
      <c r="G253" s="134">
        <v>60000</v>
      </c>
      <c r="H253" s="45">
        <v>45833.33</v>
      </c>
      <c r="I253" s="156">
        <f>866.06+2620.62</f>
        <v>3486.68</v>
      </c>
      <c r="J253" s="120">
        <f t="shared" si="184"/>
        <v>1722</v>
      </c>
      <c r="K253" s="124">
        <f t="shared" si="185"/>
        <v>4260</v>
      </c>
      <c r="L253" s="125">
        <f t="shared" si="199"/>
        <v>660.00000000000011</v>
      </c>
      <c r="M253" s="125">
        <f t="shared" si="186"/>
        <v>1824</v>
      </c>
      <c r="N253" s="121">
        <f t="shared" si="187"/>
        <v>4254</v>
      </c>
      <c r="O253" s="127">
        <v>0</v>
      </c>
      <c r="P253" s="123">
        <f t="shared" si="180"/>
        <v>7032.68</v>
      </c>
      <c r="Q253" s="123">
        <f t="shared" si="181"/>
        <v>9174</v>
      </c>
      <c r="R253" s="123">
        <f t="shared" si="182"/>
        <v>98800.65</v>
      </c>
    </row>
    <row r="254" spans="1:18" ht="43.5" customHeight="1" x14ac:dyDescent="0.35">
      <c r="A254" s="39">
        <f t="shared" si="183"/>
        <v>222</v>
      </c>
      <c r="B254" s="116" t="s">
        <v>324</v>
      </c>
      <c r="C254" s="116" t="s">
        <v>54</v>
      </c>
      <c r="D254" s="116" t="s">
        <v>33</v>
      </c>
      <c r="E254" s="147" t="s">
        <v>172</v>
      </c>
      <c r="F254" s="117" t="s">
        <v>66</v>
      </c>
      <c r="G254" s="134">
        <v>43000</v>
      </c>
      <c r="H254" s="45">
        <v>43000</v>
      </c>
      <c r="I254" s="156">
        <v>866.06</v>
      </c>
      <c r="J254" s="120">
        <f t="shared" si="184"/>
        <v>1234.0999999999999</v>
      </c>
      <c r="K254" s="124">
        <f t="shared" si="185"/>
        <v>3053</v>
      </c>
      <c r="L254" s="125">
        <f t="shared" si="199"/>
        <v>473.00000000000006</v>
      </c>
      <c r="M254" s="125">
        <f t="shared" si="186"/>
        <v>1307.2</v>
      </c>
      <c r="N254" s="121">
        <f t="shared" si="187"/>
        <v>3048.7000000000003</v>
      </c>
      <c r="O254" s="127">
        <v>0</v>
      </c>
      <c r="P254" s="123">
        <f t="shared" si="180"/>
        <v>3407.3599999999997</v>
      </c>
      <c r="Q254" s="123">
        <f t="shared" si="181"/>
        <v>6574.7000000000007</v>
      </c>
      <c r="R254" s="123">
        <f t="shared" si="182"/>
        <v>82592.639999999999</v>
      </c>
    </row>
    <row r="255" spans="1:18" ht="43.5" customHeight="1" x14ac:dyDescent="0.35">
      <c r="A255" s="39">
        <f t="shared" si="183"/>
        <v>223</v>
      </c>
      <c r="B255" s="116" t="s">
        <v>325</v>
      </c>
      <c r="C255" s="116" t="s">
        <v>49</v>
      </c>
      <c r="D255" s="116" t="s">
        <v>33</v>
      </c>
      <c r="E255" s="149" t="s">
        <v>303</v>
      </c>
      <c r="F255" s="117" t="s">
        <v>56</v>
      </c>
      <c r="G255" s="148">
        <v>60000</v>
      </c>
      <c r="H255" s="62">
        <f>+G255</f>
        <v>60000</v>
      </c>
      <c r="I255" s="156">
        <v>3486.68</v>
      </c>
      <c r="J255" s="120">
        <f t="shared" si="184"/>
        <v>1722</v>
      </c>
      <c r="K255" s="124">
        <f t="shared" si="185"/>
        <v>4260</v>
      </c>
      <c r="L255" s="125">
        <f t="shared" si="199"/>
        <v>660.00000000000011</v>
      </c>
      <c r="M255" s="125">
        <f t="shared" si="186"/>
        <v>1824</v>
      </c>
      <c r="N255" s="121">
        <f t="shared" si="187"/>
        <v>4254</v>
      </c>
      <c r="O255" s="150">
        <v>0</v>
      </c>
      <c r="P255" s="123">
        <f t="shared" si="180"/>
        <v>7032.68</v>
      </c>
      <c r="Q255" s="123">
        <f t="shared" si="181"/>
        <v>9174</v>
      </c>
      <c r="R255" s="123">
        <f t="shared" si="182"/>
        <v>112967.32</v>
      </c>
    </row>
    <row r="256" spans="1:18" s="159" customFormat="1" ht="43.5" customHeight="1" x14ac:dyDescent="0.35">
      <c r="A256" s="153">
        <f>+A255+1</f>
        <v>224</v>
      </c>
      <c r="B256" s="154" t="s">
        <v>402</v>
      </c>
      <c r="C256" s="155" t="s">
        <v>54</v>
      </c>
      <c r="D256" s="116" t="s">
        <v>33</v>
      </c>
      <c r="E256" s="154" t="s">
        <v>403</v>
      </c>
      <c r="F256" s="117" t="s">
        <v>56</v>
      </c>
      <c r="G256" s="134">
        <v>90000</v>
      </c>
      <c r="H256" s="157">
        <f>+G256</f>
        <v>90000</v>
      </c>
      <c r="I256" s="156">
        <v>9753.1200000000008</v>
      </c>
      <c r="J256" s="120">
        <f t="shared" si="184"/>
        <v>2583</v>
      </c>
      <c r="K256" s="120">
        <f t="shared" si="185"/>
        <v>6390</v>
      </c>
      <c r="L256" s="120">
        <f t="shared" ref="L256" si="200">77410*1.1%</f>
        <v>851.5100000000001</v>
      </c>
      <c r="M256" s="120">
        <f t="shared" ref="M256" si="201">+G256*3.04%</f>
        <v>2736</v>
      </c>
      <c r="N256" s="121">
        <f t="shared" si="187"/>
        <v>6381</v>
      </c>
      <c r="O256" s="158">
        <v>0</v>
      </c>
      <c r="P256" s="123">
        <f t="shared" si="180"/>
        <v>15072.12</v>
      </c>
      <c r="Q256" s="123">
        <f t="shared" si="181"/>
        <v>13622.51</v>
      </c>
      <c r="R256" s="123">
        <f t="shared" si="182"/>
        <v>164927.88</v>
      </c>
    </row>
    <row r="257" spans="1:18" ht="43.5" customHeight="1" x14ac:dyDescent="0.35">
      <c r="A257" s="39">
        <f>+A256+1</f>
        <v>225</v>
      </c>
      <c r="B257" s="116" t="s">
        <v>326</v>
      </c>
      <c r="C257" s="116" t="s">
        <v>54</v>
      </c>
      <c r="D257" s="116" t="s">
        <v>33</v>
      </c>
      <c r="E257" s="152" t="s">
        <v>303</v>
      </c>
      <c r="F257" s="117" t="s">
        <v>56</v>
      </c>
      <c r="G257" s="134">
        <v>60000</v>
      </c>
      <c r="H257" s="134">
        <f>+G257</f>
        <v>60000</v>
      </c>
      <c r="I257" s="156">
        <v>3143.58</v>
      </c>
      <c r="J257" s="120">
        <f t="shared" si="184"/>
        <v>1722</v>
      </c>
      <c r="K257" s="124">
        <f t="shared" si="185"/>
        <v>4260</v>
      </c>
      <c r="L257" s="125">
        <f t="shared" si="199"/>
        <v>660.00000000000011</v>
      </c>
      <c r="M257" s="125">
        <f t="shared" si="186"/>
        <v>1824</v>
      </c>
      <c r="N257" s="121">
        <f t="shared" si="187"/>
        <v>4254</v>
      </c>
      <c r="O257" s="150">
        <v>1715.46</v>
      </c>
      <c r="P257" s="123">
        <f t="shared" si="180"/>
        <v>8405.0400000000009</v>
      </c>
      <c r="Q257" s="123">
        <f t="shared" si="181"/>
        <v>9174</v>
      </c>
      <c r="R257" s="123">
        <f t="shared" si="182"/>
        <v>111594.95999999999</v>
      </c>
    </row>
    <row r="258" spans="1:18" ht="26.25" customHeight="1" thickBot="1" x14ac:dyDescent="0.3">
      <c r="A258" s="197" t="s">
        <v>25</v>
      </c>
      <c r="B258" s="198"/>
      <c r="C258" s="198"/>
      <c r="D258" s="198"/>
      <c r="E258" s="199"/>
      <c r="F258" s="51"/>
      <c r="G258" s="63">
        <f t="shared" ref="G258:R258" si="202">SUM(G211:G257)</f>
        <v>4329000</v>
      </c>
      <c r="H258" s="63">
        <f t="shared" si="202"/>
        <v>4281083.33</v>
      </c>
      <c r="I258" s="63">
        <f t="shared" si="202"/>
        <v>481716.07999999996</v>
      </c>
      <c r="J258" s="63">
        <f t="shared" si="202"/>
        <v>124242.30000000002</v>
      </c>
      <c r="K258" s="63">
        <f t="shared" si="202"/>
        <v>307359</v>
      </c>
      <c r="L258" s="63">
        <f t="shared" si="202"/>
        <v>37927.88999999997</v>
      </c>
      <c r="M258" s="63">
        <f t="shared" si="202"/>
        <v>131100.76</v>
      </c>
      <c r="N258" s="63">
        <f t="shared" si="202"/>
        <v>305758.02250000002</v>
      </c>
      <c r="O258" s="63">
        <f t="shared" si="202"/>
        <v>42886.499999999985</v>
      </c>
      <c r="P258" s="63">
        <f t="shared" si="202"/>
        <v>779945.6399999999</v>
      </c>
      <c r="Q258" s="63">
        <f t="shared" si="202"/>
        <v>651044.91250000021</v>
      </c>
      <c r="R258" s="63">
        <f t="shared" si="202"/>
        <v>7830137.6899999985</v>
      </c>
    </row>
    <row r="259" spans="1:18" ht="43.5" customHeight="1" x14ac:dyDescent="0.25">
      <c r="A259" s="173" t="s">
        <v>34</v>
      </c>
      <c r="B259" s="173"/>
      <c r="C259" s="173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3"/>
    </row>
    <row r="260" spans="1:18" ht="38.25" customHeight="1" x14ac:dyDescent="0.35">
      <c r="A260" s="39">
        <f>+A257+1</f>
        <v>226</v>
      </c>
      <c r="B260" s="116" t="s">
        <v>327</v>
      </c>
      <c r="C260" s="116" t="s">
        <v>49</v>
      </c>
      <c r="D260" s="116" t="s">
        <v>34</v>
      </c>
      <c r="E260" s="116" t="s">
        <v>328</v>
      </c>
      <c r="F260" s="117" t="s">
        <v>52</v>
      </c>
      <c r="G260" s="134">
        <v>310000</v>
      </c>
      <c r="H260" s="45">
        <f t="shared" ref="H260:H280" si="203">+G260</f>
        <v>310000</v>
      </c>
      <c r="I260" s="156">
        <v>62387.83</v>
      </c>
      <c r="J260" s="120">
        <f>+G260*2.87%</f>
        <v>8897</v>
      </c>
      <c r="K260" s="121">
        <f>+G260*7.1%</f>
        <v>22009.999999999996</v>
      </c>
      <c r="L260" s="122">
        <f t="shared" si="137"/>
        <v>851.5100000000001</v>
      </c>
      <c r="M260" s="121">
        <f>193525*3.04%</f>
        <v>5883.16</v>
      </c>
      <c r="N260" s="121">
        <f>193525*7.09%</f>
        <v>13720.922500000001</v>
      </c>
      <c r="O260" s="119">
        <v>0</v>
      </c>
      <c r="P260" s="123">
        <f t="shared" ref="P260:P291" si="204">I260+J260+M260+O260</f>
        <v>77167.990000000005</v>
      </c>
      <c r="Q260" s="123">
        <f t="shared" ref="Q260:Q275" si="205">K260+L260+N260</f>
        <v>36582.432499999995</v>
      </c>
      <c r="R260" s="123">
        <f t="shared" ref="R260:R292" si="206">G260-P260+H260</f>
        <v>542832.01</v>
      </c>
    </row>
    <row r="261" spans="1:18" ht="38.25" customHeight="1" x14ac:dyDescent="0.35">
      <c r="A261" s="39">
        <f>+A260+1</f>
        <v>227</v>
      </c>
      <c r="B261" s="116" t="s">
        <v>419</v>
      </c>
      <c r="C261" s="116" t="s">
        <v>49</v>
      </c>
      <c r="D261" s="116" t="s">
        <v>34</v>
      </c>
      <c r="E261" s="116" t="s">
        <v>420</v>
      </c>
      <c r="F261" s="117" t="s">
        <v>52</v>
      </c>
      <c r="G261" s="134">
        <v>100000</v>
      </c>
      <c r="H261" s="45">
        <v>83333.33</v>
      </c>
      <c r="I261" s="156">
        <v>12105.37</v>
      </c>
      <c r="J261" s="120">
        <f>+G261*2.87%</f>
        <v>2870</v>
      </c>
      <c r="K261" s="121">
        <f>+G261*7.1%</f>
        <v>7099.9999999999991</v>
      </c>
      <c r="L261" s="122">
        <f t="shared" si="137"/>
        <v>851.5100000000001</v>
      </c>
      <c r="M261" s="151">
        <f t="shared" ref="M261" si="207">G261*3.04/100</f>
        <v>3040</v>
      </c>
      <c r="N261" s="121">
        <f t="shared" ref="N261" si="208">+G261*7.09%</f>
        <v>7090.0000000000009</v>
      </c>
      <c r="O261" s="119">
        <v>0</v>
      </c>
      <c r="P261" s="123">
        <f t="shared" ref="P261" si="209">I261+J261+M261+O261</f>
        <v>18015.370000000003</v>
      </c>
      <c r="Q261" s="123">
        <f t="shared" ref="Q261" si="210">K261+L261+N261</f>
        <v>15041.51</v>
      </c>
      <c r="R261" s="123">
        <f t="shared" si="206"/>
        <v>165317.96000000002</v>
      </c>
    </row>
    <row r="262" spans="1:18" ht="22.5" customHeight="1" x14ac:dyDescent="0.35">
      <c r="A262" s="39">
        <f>+A261+1</f>
        <v>228</v>
      </c>
      <c r="B262" s="116" t="s">
        <v>329</v>
      </c>
      <c r="C262" s="116" t="s">
        <v>49</v>
      </c>
      <c r="D262" s="116" t="s">
        <v>34</v>
      </c>
      <c r="E262" s="116" t="s">
        <v>330</v>
      </c>
      <c r="F262" s="117" t="s">
        <v>52</v>
      </c>
      <c r="G262" s="134">
        <v>190000</v>
      </c>
      <c r="H262" s="45">
        <f t="shared" si="203"/>
        <v>190000</v>
      </c>
      <c r="I262" s="156">
        <v>32846.75</v>
      </c>
      <c r="J262" s="120">
        <f t="shared" ref="J262:J292" si="211">+G262*2.87%</f>
        <v>5453</v>
      </c>
      <c r="K262" s="124">
        <f t="shared" ref="K262:K292" si="212">+G262*7.1%</f>
        <v>13489.999999999998</v>
      </c>
      <c r="L262" s="125">
        <f t="shared" si="137"/>
        <v>851.5100000000001</v>
      </c>
      <c r="M262" s="125">
        <f t="shared" ref="M262:M265" si="213">+G262*3.04%</f>
        <v>5776</v>
      </c>
      <c r="N262" s="121">
        <f t="shared" ref="N262:N265" si="214">+G262*7.09%</f>
        <v>13471</v>
      </c>
      <c r="O262" s="137">
        <v>1715.46</v>
      </c>
      <c r="P262" s="123">
        <f t="shared" si="204"/>
        <v>45791.21</v>
      </c>
      <c r="Q262" s="123">
        <f t="shared" si="205"/>
        <v>27812.51</v>
      </c>
      <c r="R262" s="123">
        <f t="shared" si="206"/>
        <v>334208.79000000004</v>
      </c>
    </row>
    <row r="263" spans="1:18" ht="38.25" customHeight="1" x14ac:dyDescent="0.35">
      <c r="A263" s="39">
        <f t="shared" ref="A263:A292" si="215">+A262+1</f>
        <v>229</v>
      </c>
      <c r="B263" s="116" t="s">
        <v>331</v>
      </c>
      <c r="C263" s="116" t="s">
        <v>49</v>
      </c>
      <c r="D263" s="116" t="s">
        <v>34</v>
      </c>
      <c r="E263" s="116" t="s">
        <v>332</v>
      </c>
      <c r="F263" s="117" t="s">
        <v>52</v>
      </c>
      <c r="G263" s="134">
        <v>190000</v>
      </c>
      <c r="H263" s="45">
        <f t="shared" si="203"/>
        <v>190000</v>
      </c>
      <c r="I263" s="156">
        <v>33275.620000000003</v>
      </c>
      <c r="J263" s="120">
        <f t="shared" si="211"/>
        <v>5453</v>
      </c>
      <c r="K263" s="121">
        <f t="shared" si="212"/>
        <v>13489.999999999998</v>
      </c>
      <c r="L263" s="122">
        <f t="shared" si="137"/>
        <v>851.5100000000001</v>
      </c>
      <c r="M263" s="121">
        <f t="shared" si="213"/>
        <v>5776</v>
      </c>
      <c r="N263" s="121">
        <f t="shared" si="214"/>
        <v>13471</v>
      </c>
      <c r="O263" s="119">
        <v>0</v>
      </c>
      <c r="P263" s="123">
        <f>I263+J263+M263+O263</f>
        <v>44504.62</v>
      </c>
      <c r="Q263" s="123">
        <f>K263+L263+N263</f>
        <v>27812.51</v>
      </c>
      <c r="R263" s="123">
        <f t="shared" si="206"/>
        <v>335495.38</v>
      </c>
    </row>
    <row r="264" spans="1:18" ht="38.25" customHeight="1" x14ac:dyDescent="0.35">
      <c r="A264" s="39">
        <f t="shared" si="215"/>
        <v>230</v>
      </c>
      <c r="B264" s="116" t="s">
        <v>333</v>
      </c>
      <c r="C264" s="116" t="s">
        <v>49</v>
      </c>
      <c r="D264" s="116" t="s">
        <v>34</v>
      </c>
      <c r="E264" s="116" t="s">
        <v>334</v>
      </c>
      <c r="F264" s="117" t="s">
        <v>52</v>
      </c>
      <c r="G264" s="134">
        <v>190000</v>
      </c>
      <c r="H264" s="45">
        <f t="shared" si="203"/>
        <v>190000</v>
      </c>
      <c r="I264" s="156">
        <v>33275.620000000003</v>
      </c>
      <c r="J264" s="120">
        <f t="shared" si="211"/>
        <v>5453</v>
      </c>
      <c r="K264" s="121">
        <f t="shared" si="212"/>
        <v>13489.999999999998</v>
      </c>
      <c r="L264" s="122">
        <f t="shared" si="137"/>
        <v>851.5100000000001</v>
      </c>
      <c r="M264" s="121">
        <f t="shared" si="213"/>
        <v>5776</v>
      </c>
      <c r="N264" s="121">
        <f t="shared" si="214"/>
        <v>13471</v>
      </c>
      <c r="O264" s="119">
        <v>0</v>
      </c>
      <c r="P264" s="123">
        <f t="shared" si="204"/>
        <v>44504.62</v>
      </c>
      <c r="Q264" s="123">
        <f t="shared" si="205"/>
        <v>27812.51</v>
      </c>
      <c r="R264" s="123">
        <f t="shared" si="206"/>
        <v>335495.38</v>
      </c>
    </row>
    <row r="265" spans="1:18" ht="22.5" customHeight="1" x14ac:dyDescent="0.35">
      <c r="A265" s="39">
        <f t="shared" si="215"/>
        <v>231</v>
      </c>
      <c r="B265" s="116" t="s">
        <v>335</v>
      </c>
      <c r="C265" s="116" t="s">
        <v>54</v>
      </c>
      <c r="D265" s="116" t="s">
        <v>34</v>
      </c>
      <c r="E265" s="116" t="s">
        <v>336</v>
      </c>
      <c r="F265" s="117" t="s">
        <v>52</v>
      </c>
      <c r="G265" s="134">
        <v>190000</v>
      </c>
      <c r="H265" s="45">
        <f t="shared" si="203"/>
        <v>190000</v>
      </c>
      <c r="I265" s="156">
        <v>32417.89</v>
      </c>
      <c r="J265" s="120">
        <f t="shared" si="211"/>
        <v>5453</v>
      </c>
      <c r="K265" s="124">
        <f t="shared" si="212"/>
        <v>13489.999999999998</v>
      </c>
      <c r="L265" s="125">
        <f t="shared" si="137"/>
        <v>851.5100000000001</v>
      </c>
      <c r="M265" s="125">
        <f t="shared" si="213"/>
        <v>5776</v>
      </c>
      <c r="N265" s="121">
        <f t="shared" si="214"/>
        <v>13471</v>
      </c>
      <c r="O265" s="137">
        <f>1715.46*2</f>
        <v>3430.92</v>
      </c>
      <c r="P265" s="123">
        <f>I265+J265+M265+O265</f>
        <v>47077.81</v>
      </c>
      <c r="Q265" s="123">
        <f>K265+L265+N265</f>
        <v>27812.51</v>
      </c>
      <c r="R265" s="123">
        <f t="shared" si="206"/>
        <v>332922.19</v>
      </c>
    </row>
    <row r="266" spans="1:18" ht="22.5" customHeight="1" x14ac:dyDescent="0.35">
      <c r="A266" s="39">
        <f t="shared" si="215"/>
        <v>232</v>
      </c>
      <c r="B266" s="116" t="s">
        <v>337</v>
      </c>
      <c r="C266" s="116" t="s">
        <v>49</v>
      </c>
      <c r="D266" s="116" t="s">
        <v>34</v>
      </c>
      <c r="E266" s="116" t="s">
        <v>338</v>
      </c>
      <c r="F266" s="117" t="s">
        <v>56</v>
      </c>
      <c r="G266" s="134">
        <v>140000</v>
      </c>
      <c r="H266" s="45">
        <f t="shared" si="203"/>
        <v>140000</v>
      </c>
      <c r="I266" s="156">
        <v>20656.64</v>
      </c>
      <c r="J266" s="120">
        <f t="shared" si="211"/>
        <v>4018</v>
      </c>
      <c r="K266" s="124">
        <f t="shared" si="212"/>
        <v>9940</v>
      </c>
      <c r="L266" s="125">
        <f t="shared" si="137"/>
        <v>851.5100000000001</v>
      </c>
      <c r="M266" s="125">
        <f>G266*3.04/100</f>
        <v>4256</v>
      </c>
      <c r="N266" s="121">
        <f>+G266*7.09%</f>
        <v>9926</v>
      </c>
      <c r="O266" s="137">
        <f>1715.46*2</f>
        <v>3430.92</v>
      </c>
      <c r="P266" s="123">
        <f t="shared" si="204"/>
        <v>32361.559999999998</v>
      </c>
      <c r="Q266" s="123">
        <f t="shared" si="205"/>
        <v>20717.510000000002</v>
      </c>
      <c r="R266" s="123">
        <f t="shared" si="206"/>
        <v>247638.44</v>
      </c>
    </row>
    <row r="267" spans="1:18" ht="38.25" customHeight="1" x14ac:dyDescent="0.35">
      <c r="A267" s="39">
        <f t="shared" si="215"/>
        <v>233</v>
      </c>
      <c r="B267" s="116" t="s">
        <v>339</v>
      </c>
      <c r="C267" s="116" t="s">
        <v>49</v>
      </c>
      <c r="D267" s="116" t="s">
        <v>34</v>
      </c>
      <c r="E267" s="116" t="s">
        <v>340</v>
      </c>
      <c r="F267" s="117" t="s">
        <v>52</v>
      </c>
      <c r="G267" s="134">
        <v>140000</v>
      </c>
      <c r="H267" s="45">
        <f t="shared" si="203"/>
        <v>140000</v>
      </c>
      <c r="I267" s="156">
        <v>21514.37</v>
      </c>
      <c r="J267" s="120">
        <f t="shared" si="211"/>
        <v>4018</v>
      </c>
      <c r="K267" s="121">
        <f t="shared" si="212"/>
        <v>9940</v>
      </c>
      <c r="L267" s="122">
        <f t="shared" si="137"/>
        <v>851.5100000000001</v>
      </c>
      <c r="M267" s="151">
        <f t="shared" ref="M267:M271" si="216">G267*3.04/100</f>
        <v>4256</v>
      </c>
      <c r="N267" s="121">
        <f t="shared" ref="N267:N271" si="217">+G267*7.09%</f>
        <v>9926</v>
      </c>
      <c r="O267" s="119">
        <v>0</v>
      </c>
      <c r="P267" s="123">
        <f t="shared" si="204"/>
        <v>29788.37</v>
      </c>
      <c r="Q267" s="123">
        <f t="shared" si="205"/>
        <v>20717.510000000002</v>
      </c>
      <c r="R267" s="123">
        <f t="shared" si="206"/>
        <v>250211.63</v>
      </c>
    </row>
    <row r="268" spans="1:18" ht="38.25" customHeight="1" x14ac:dyDescent="0.35">
      <c r="A268" s="39">
        <f t="shared" si="215"/>
        <v>234</v>
      </c>
      <c r="B268" s="116" t="s">
        <v>341</v>
      </c>
      <c r="C268" s="116" t="s">
        <v>49</v>
      </c>
      <c r="D268" s="116" t="s">
        <v>34</v>
      </c>
      <c r="E268" s="116" t="s">
        <v>342</v>
      </c>
      <c r="F268" s="117" t="s">
        <v>52</v>
      </c>
      <c r="G268" s="134">
        <v>140000</v>
      </c>
      <c r="H268" s="45">
        <f t="shared" si="203"/>
        <v>140000</v>
      </c>
      <c r="I268" s="156">
        <v>21514.37</v>
      </c>
      <c r="J268" s="120">
        <f t="shared" si="211"/>
        <v>4018</v>
      </c>
      <c r="K268" s="121">
        <f t="shared" si="212"/>
        <v>9940</v>
      </c>
      <c r="L268" s="122">
        <f t="shared" si="137"/>
        <v>851.5100000000001</v>
      </c>
      <c r="M268" s="151">
        <f t="shared" si="216"/>
        <v>4256</v>
      </c>
      <c r="N268" s="121">
        <f t="shared" si="217"/>
        <v>9926</v>
      </c>
      <c r="O268" s="119">
        <v>0</v>
      </c>
      <c r="P268" s="123">
        <f t="shared" si="204"/>
        <v>29788.37</v>
      </c>
      <c r="Q268" s="123">
        <f t="shared" si="205"/>
        <v>20717.510000000002</v>
      </c>
      <c r="R268" s="123">
        <f t="shared" si="206"/>
        <v>250211.63</v>
      </c>
    </row>
    <row r="269" spans="1:18" ht="22.5" customHeight="1" x14ac:dyDescent="0.35">
      <c r="A269" s="39">
        <f t="shared" si="215"/>
        <v>235</v>
      </c>
      <c r="B269" s="116" t="s">
        <v>343</v>
      </c>
      <c r="C269" s="116" t="s">
        <v>54</v>
      </c>
      <c r="D269" s="116" t="s">
        <v>34</v>
      </c>
      <c r="E269" s="116" t="s">
        <v>344</v>
      </c>
      <c r="F269" s="117" t="s">
        <v>56</v>
      </c>
      <c r="G269" s="134">
        <v>140000</v>
      </c>
      <c r="H269" s="45">
        <f t="shared" si="203"/>
        <v>140000</v>
      </c>
      <c r="I269" s="156">
        <v>21085.5</v>
      </c>
      <c r="J269" s="120">
        <f t="shared" si="211"/>
        <v>4018</v>
      </c>
      <c r="K269" s="124">
        <f t="shared" si="212"/>
        <v>9940</v>
      </c>
      <c r="L269" s="125">
        <f t="shared" si="137"/>
        <v>851.5100000000001</v>
      </c>
      <c r="M269" s="125">
        <f t="shared" si="216"/>
        <v>4256</v>
      </c>
      <c r="N269" s="121">
        <f t="shared" si="217"/>
        <v>9926</v>
      </c>
      <c r="O269" s="137">
        <v>1715.46</v>
      </c>
      <c r="P269" s="123">
        <f t="shared" si="204"/>
        <v>31074.959999999999</v>
      </c>
      <c r="Q269" s="123">
        <f t="shared" si="205"/>
        <v>20717.510000000002</v>
      </c>
      <c r="R269" s="123">
        <f t="shared" si="206"/>
        <v>248925.04</v>
      </c>
    </row>
    <row r="270" spans="1:18" ht="38.25" customHeight="1" x14ac:dyDescent="0.35">
      <c r="A270" s="39">
        <f t="shared" si="215"/>
        <v>236</v>
      </c>
      <c r="B270" s="116" t="s">
        <v>345</v>
      </c>
      <c r="C270" s="116" t="s">
        <v>49</v>
      </c>
      <c r="D270" s="116" t="s">
        <v>34</v>
      </c>
      <c r="E270" s="116" t="s">
        <v>346</v>
      </c>
      <c r="F270" s="117" t="s">
        <v>52</v>
      </c>
      <c r="G270" s="134">
        <v>140000</v>
      </c>
      <c r="H270" s="45">
        <f t="shared" si="203"/>
        <v>140000</v>
      </c>
      <c r="I270" s="156">
        <v>21514.37</v>
      </c>
      <c r="J270" s="120">
        <f t="shared" si="211"/>
        <v>4018</v>
      </c>
      <c r="K270" s="121">
        <f t="shared" si="212"/>
        <v>9940</v>
      </c>
      <c r="L270" s="122">
        <f t="shared" si="137"/>
        <v>851.5100000000001</v>
      </c>
      <c r="M270" s="151">
        <f t="shared" si="216"/>
        <v>4256</v>
      </c>
      <c r="N270" s="121">
        <f t="shared" si="217"/>
        <v>9926</v>
      </c>
      <c r="O270" s="119">
        <v>0</v>
      </c>
      <c r="P270" s="123">
        <f>I270+J270+M270+O270</f>
        <v>29788.37</v>
      </c>
      <c r="Q270" s="123">
        <f>K270+L270+N270</f>
        <v>20717.510000000002</v>
      </c>
      <c r="R270" s="123">
        <f t="shared" si="206"/>
        <v>250211.63</v>
      </c>
    </row>
    <row r="271" spans="1:18" ht="38.25" customHeight="1" x14ac:dyDescent="0.35">
      <c r="A271" s="39">
        <f t="shared" si="215"/>
        <v>237</v>
      </c>
      <c r="B271" s="116" t="s">
        <v>347</v>
      </c>
      <c r="C271" s="116" t="s">
        <v>54</v>
      </c>
      <c r="D271" s="116" t="s">
        <v>34</v>
      </c>
      <c r="E271" s="116" t="s">
        <v>348</v>
      </c>
      <c r="F271" s="117" t="s">
        <v>56</v>
      </c>
      <c r="G271" s="134">
        <v>140000</v>
      </c>
      <c r="H271" s="45">
        <f t="shared" si="203"/>
        <v>140000</v>
      </c>
      <c r="I271" s="156">
        <v>21514.37</v>
      </c>
      <c r="J271" s="120">
        <f t="shared" si="211"/>
        <v>4018</v>
      </c>
      <c r="K271" s="121">
        <f t="shared" si="212"/>
        <v>9940</v>
      </c>
      <c r="L271" s="122">
        <f t="shared" si="137"/>
        <v>851.5100000000001</v>
      </c>
      <c r="M271" s="151">
        <f t="shared" si="216"/>
        <v>4256</v>
      </c>
      <c r="N271" s="121">
        <f t="shared" si="217"/>
        <v>9926</v>
      </c>
      <c r="O271" s="119">
        <v>0</v>
      </c>
      <c r="P271" s="123">
        <f>I271+J271+M271+O271</f>
        <v>29788.37</v>
      </c>
      <c r="Q271" s="123">
        <f>K271+L271+N271</f>
        <v>20717.510000000002</v>
      </c>
      <c r="R271" s="123">
        <f t="shared" si="206"/>
        <v>250211.63</v>
      </c>
    </row>
    <row r="272" spans="1:18" ht="22.5" customHeight="1" x14ac:dyDescent="0.35">
      <c r="A272" s="39">
        <f>+A271+1</f>
        <v>238</v>
      </c>
      <c r="B272" s="116" t="s">
        <v>350</v>
      </c>
      <c r="C272" s="116" t="s">
        <v>49</v>
      </c>
      <c r="D272" s="116" t="s">
        <v>34</v>
      </c>
      <c r="E272" s="116" t="s">
        <v>351</v>
      </c>
      <c r="F272" s="117" t="s">
        <v>52</v>
      </c>
      <c r="G272" s="134">
        <v>200000</v>
      </c>
      <c r="H272" s="45">
        <f t="shared" si="203"/>
        <v>200000</v>
      </c>
      <c r="I272" s="156">
        <v>35248.21</v>
      </c>
      <c r="J272" s="120">
        <f t="shared" si="211"/>
        <v>5740</v>
      </c>
      <c r="K272" s="124">
        <f t="shared" si="212"/>
        <v>14199.999999999998</v>
      </c>
      <c r="L272" s="125">
        <f t="shared" si="137"/>
        <v>851.5100000000001</v>
      </c>
      <c r="M272" s="125">
        <f>193525*3.04%</f>
        <v>5883.16</v>
      </c>
      <c r="N272" s="121">
        <f>193525*7.09%</f>
        <v>13720.922500000001</v>
      </c>
      <c r="O272" s="137">
        <v>1715.46</v>
      </c>
      <c r="P272" s="123">
        <f>I272+J272+M272+O272</f>
        <v>48586.829999999994</v>
      </c>
      <c r="Q272" s="123">
        <f>K272+L272+N272</f>
        <v>28772.432499999999</v>
      </c>
      <c r="R272" s="123">
        <f t="shared" si="206"/>
        <v>351413.17000000004</v>
      </c>
    </row>
    <row r="273" spans="1:18" ht="22.5" customHeight="1" x14ac:dyDescent="0.35">
      <c r="A273" s="39">
        <f t="shared" si="215"/>
        <v>239</v>
      </c>
      <c r="B273" s="116" t="s">
        <v>352</v>
      </c>
      <c r="C273" s="116" t="s">
        <v>49</v>
      </c>
      <c r="D273" s="116" t="s">
        <v>34</v>
      </c>
      <c r="E273" s="116" t="s">
        <v>353</v>
      </c>
      <c r="F273" s="117" t="s">
        <v>52</v>
      </c>
      <c r="G273" s="134">
        <v>140000</v>
      </c>
      <c r="H273" s="45">
        <f t="shared" si="203"/>
        <v>140000</v>
      </c>
      <c r="I273" s="156">
        <f>11247.64+9409</f>
        <v>20656.64</v>
      </c>
      <c r="J273" s="120">
        <f t="shared" si="211"/>
        <v>4018</v>
      </c>
      <c r="K273" s="124">
        <f t="shared" si="212"/>
        <v>9940</v>
      </c>
      <c r="L273" s="125">
        <f t="shared" si="137"/>
        <v>851.5100000000001</v>
      </c>
      <c r="M273" s="125">
        <f t="shared" ref="M273:M292" si="218">G273*3.04/100</f>
        <v>4256</v>
      </c>
      <c r="N273" s="121">
        <f t="shared" ref="N273:N292" si="219">+G273*7.09%</f>
        <v>9926</v>
      </c>
      <c r="O273" s="137">
        <f>1715.46*2</f>
        <v>3430.92</v>
      </c>
      <c r="P273" s="123">
        <f t="shared" si="204"/>
        <v>32361.559999999998</v>
      </c>
      <c r="Q273" s="123">
        <f>K273+L273+N273</f>
        <v>20717.510000000002</v>
      </c>
      <c r="R273" s="123">
        <f t="shared" si="206"/>
        <v>247638.44</v>
      </c>
    </row>
    <row r="274" spans="1:18" ht="38.25" customHeight="1" x14ac:dyDescent="0.35">
      <c r="A274" s="39">
        <f t="shared" si="215"/>
        <v>240</v>
      </c>
      <c r="B274" s="116" t="s">
        <v>354</v>
      </c>
      <c r="C274" s="116" t="s">
        <v>49</v>
      </c>
      <c r="D274" s="116" t="s">
        <v>34</v>
      </c>
      <c r="E274" s="116" t="s">
        <v>355</v>
      </c>
      <c r="F274" s="117" t="s">
        <v>52</v>
      </c>
      <c r="G274" s="134">
        <v>100000</v>
      </c>
      <c r="H274" s="45">
        <f t="shared" si="203"/>
        <v>100000</v>
      </c>
      <c r="I274" s="156">
        <v>12105.37</v>
      </c>
      <c r="J274" s="120">
        <f t="shared" si="211"/>
        <v>2870</v>
      </c>
      <c r="K274" s="121">
        <f t="shared" si="212"/>
        <v>7099.9999999999991</v>
      </c>
      <c r="L274" s="122">
        <f t="shared" si="137"/>
        <v>851.5100000000001</v>
      </c>
      <c r="M274" s="151">
        <f t="shared" si="218"/>
        <v>3040</v>
      </c>
      <c r="N274" s="121">
        <f t="shared" si="219"/>
        <v>7090.0000000000009</v>
      </c>
      <c r="O274" s="119">
        <v>0</v>
      </c>
      <c r="P274" s="123">
        <f t="shared" si="204"/>
        <v>18015.370000000003</v>
      </c>
      <c r="Q274" s="123">
        <f t="shared" si="205"/>
        <v>15041.51</v>
      </c>
      <c r="R274" s="123">
        <f t="shared" si="206"/>
        <v>181984.63</v>
      </c>
    </row>
    <row r="275" spans="1:18" ht="38.25" customHeight="1" x14ac:dyDescent="0.35">
      <c r="A275" s="39">
        <f t="shared" si="215"/>
        <v>241</v>
      </c>
      <c r="B275" s="116" t="s">
        <v>356</v>
      </c>
      <c r="C275" s="116" t="s">
        <v>54</v>
      </c>
      <c r="D275" s="116" t="s">
        <v>34</v>
      </c>
      <c r="E275" s="116" t="s">
        <v>357</v>
      </c>
      <c r="F275" s="117" t="s">
        <v>52</v>
      </c>
      <c r="G275" s="134">
        <v>140000</v>
      </c>
      <c r="H275" s="45">
        <f t="shared" si="203"/>
        <v>140000</v>
      </c>
      <c r="I275" s="156">
        <f>6309.38+15204.99</f>
        <v>21514.37</v>
      </c>
      <c r="J275" s="120">
        <f t="shared" si="211"/>
        <v>4018</v>
      </c>
      <c r="K275" s="121">
        <f t="shared" si="212"/>
        <v>9940</v>
      </c>
      <c r="L275" s="122">
        <f t="shared" si="137"/>
        <v>851.5100000000001</v>
      </c>
      <c r="M275" s="151">
        <f t="shared" si="218"/>
        <v>4256</v>
      </c>
      <c r="N275" s="121">
        <f t="shared" si="219"/>
        <v>9926</v>
      </c>
      <c r="O275" s="119">
        <v>0</v>
      </c>
      <c r="P275" s="123">
        <f t="shared" si="204"/>
        <v>29788.37</v>
      </c>
      <c r="Q275" s="123">
        <f t="shared" si="205"/>
        <v>20717.510000000002</v>
      </c>
      <c r="R275" s="123">
        <f t="shared" si="206"/>
        <v>250211.63</v>
      </c>
    </row>
    <row r="276" spans="1:18" ht="38.25" customHeight="1" x14ac:dyDescent="0.35">
      <c r="A276" s="39">
        <f t="shared" si="215"/>
        <v>242</v>
      </c>
      <c r="B276" s="116" t="s">
        <v>358</v>
      </c>
      <c r="C276" s="116" t="s">
        <v>54</v>
      </c>
      <c r="D276" s="116" t="s">
        <v>34</v>
      </c>
      <c r="E276" s="116" t="s">
        <v>359</v>
      </c>
      <c r="F276" s="117" t="s">
        <v>56</v>
      </c>
      <c r="G276" s="134">
        <v>100000</v>
      </c>
      <c r="H276" s="45">
        <f t="shared" si="203"/>
        <v>100000</v>
      </c>
      <c r="I276" s="156">
        <v>11676.5</v>
      </c>
      <c r="J276" s="120">
        <f t="shared" si="211"/>
        <v>2870</v>
      </c>
      <c r="K276" s="121">
        <f t="shared" si="212"/>
        <v>7099.9999999999991</v>
      </c>
      <c r="L276" s="122">
        <f t="shared" si="137"/>
        <v>851.5100000000001</v>
      </c>
      <c r="M276" s="151">
        <f t="shared" si="218"/>
        <v>3040</v>
      </c>
      <c r="N276" s="121">
        <f t="shared" si="219"/>
        <v>7090.0000000000009</v>
      </c>
      <c r="O276" s="119">
        <v>1715.46</v>
      </c>
      <c r="P276" s="123">
        <f t="shared" si="204"/>
        <v>19301.96</v>
      </c>
      <c r="Q276" s="123">
        <f>K276+L276+N276</f>
        <v>15041.51</v>
      </c>
      <c r="R276" s="123">
        <f t="shared" si="206"/>
        <v>180698.04</v>
      </c>
    </row>
    <row r="277" spans="1:18" ht="38.25" customHeight="1" x14ac:dyDescent="0.35">
      <c r="A277" s="39">
        <f t="shared" si="215"/>
        <v>243</v>
      </c>
      <c r="B277" s="116" t="s">
        <v>360</v>
      </c>
      <c r="C277" s="116" t="s">
        <v>54</v>
      </c>
      <c r="D277" s="116" t="s">
        <v>34</v>
      </c>
      <c r="E277" s="116" t="s">
        <v>355</v>
      </c>
      <c r="F277" s="117" t="s">
        <v>56</v>
      </c>
      <c r="G277" s="134">
        <v>100000</v>
      </c>
      <c r="H277" s="45">
        <f t="shared" si="203"/>
        <v>100000</v>
      </c>
      <c r="I277" s="156">
        <v>12105.37</v>
      </c>
      <c r="J277" s="120">
        <f t="shared" si="211"/>
        <v>2870</v>
      </c>
      <c r="K277" s="121">
        <f t="shared" si="212"/>
        <v>7099.9999999999991</v>
      </c>
      <c r="L277" s="122">
        <f t="shared" si="137"/>
        <v>851.5100000000001</v>
      </c>
      <c r="M277" s="151">
        <f t="shared" si="218"/>
        <v>3040</v>
      </c>
      <c r="N277" s="121">
        <f t="shared" si="219"/>
        <v>7090.0000000000009</v>
      </c>
      <c r="O277" s="119">
        <v>0</v>
      </c>
      <c r="P277" s="123">
        <f t="shared" si="204"/>
        <v>18015.370000000003</v>
      </c>
      <c r="Q277" s="123">
        <f t="shared" ref="Q277:Q283" si="220">K277+L277+N277</f>
        <v>15041.51</v>
      </c>
      <c r="R277" s="123">
        <f t="shared" si="206"/>
        <v>181984.63</v>
      </c>
    </row>
    <row r="278" spans="1:18" ht="22.5" customHeight="1" x14ac:dyDescent="0.35">
      <c r="A278" s="39">
        <f t="shared" si="215"/>
        <v>244</v>
      </c>
      <c r="B278" s="116" t="s">
        <v>361</v>
      </c>
      <c r="C278" s="116" t="s">
        <v>49</v>
      </c>
      <c r="D278" s="116" t="s">
        <v>34</v>
      </c>
      <c r="E278" s="116" t="s">
        <v>243</v>
      </c>
      <c r="F278" s="117" t="s">
        <v>56</v>
      </c>
      <c r="G278" s="134">
        <v>100000</v>
      </c>
      <c r="H278" s="45">
        <f t="shared" si="203"/>
        <v>100000</v>
      </c>
      <c r="I278" s="156">
        <v>11676.5</v>
      </c>
      <c r="J278" s="120">
        <f t="shared" si="211"/>
        <v>2870</v>
      </c>
      <c r="K278" s="124">
        <f t="shared" si="212"/>
        <v>7099.9999999999991</v>
      </c>
      <c r="L278" s="125">
        <f t="shared" si="137"/>
        <v>851.5100000000001</v>
      </c>
      <c r="M278" s="125">
        <f t="shared" si="218"/>
        <v>3040</v>
      </c>
      <c r="N278" s="121">
        <f t="shared" si="219"/>
        <v>7090.0000000000009</v>
      </c>
      <c r="O278" s="137">
        <v>1715.46</v>
      </c>
      <c r="P278" s="123">
        <f t="shared" si="204"/>
        <v>19301.96</v>
      </c>
      <c r="Q278" s="123">
        <f t="shared" si="220"/>
        <v>15041.51</v>
      </c>
      <c r="R278" s="123">
        <f t="shared" si="206"/>
        <v>180698.04</v>
      </c>
    </row>
    <row r="279" spans="1:18" ht="38.25" customHeight="1" x14ac:dyDescent="0.35">
      <c r="A279" s="39">
        <f t="shared" si="215"/>
        <v>245</v>
      </c>
      <c r="B279" s="116" t="s">
        <v>362</v>
      </c>
      <c r="C279" s="116" t="s">
        <v>49</v>
      </c>
      <c r="D279" s="116" t="s">
        <v>34</v>
      </c>
      <c r="E279" s="116" t="s">
        <v>363</v>
      </c>
      <c r="F279" s="117" t="s">
        <v>56</v>
      </c>
      <c r="G279" s="134">
        <v>100000</v>
      </c>
      <c r="H279" s="45">
        <f t="shared" si="203"/>
        <v>100000</v>
      </c>
      <c r="I279" s="156">
        <v>12105.37</v>
      </c>
      <c r="J279" s="120">
        <f t="shared" si="211"/>
        <v>2870</v>
      </c>
      <c r="K279" s="121">
        <f t="shared" si="212"/>
        <v>7099.9999999999991</v>
      </c>
      <c r="L279" s="122">
        <f t="shared" si="137"/>
        <v>851.5100000000001</v>
      </c>
      <c r="M279" s="151">
        <f t="shared" si="218"/>
        <v>3040</v>
      </c>
      <c r="N279" s="121">
        <f t="shared" si="219"/>
        <v>7090.0000000000009</v>
      </c>
      <c r="O279" s="119">
        <v>0</v>
      </c>
      <c r="P279" s="123">
        <f t="shared" si="204"/>
        <v>18015.370000000003</v>
      </c>
      <c r="Q279" s="123">
        <f t="shared" si="220"/>
        <v>15041.51</v>
      </c>
      <c r="R279" s="123">
        <f t="shared" si="206"/>
        <v>181984.63</v>
      </c>
    </row>
    <row r="280" spans="1:18" ht="38.25" customHeight="1" x14ac:dyDescent="0.35">
      <c r="A280" s="39">
        <f t="shared" si="215"/>
        <v>246</v>
      </c>
      <c r="B280" s="116" t="s">
        <v>364</v>
      </c>
      <c r="C280" s="116" t="s">
        <v>49</v>
      </c>
      <c r="D280" s="116" t="s">
        <v>34</v>
      </c>
      <c r="E280" s="116" t="s">
        <v>365</v>
      </c>
      <c r="F280" s="117" t="s">
        <v>56</v>
      </c>
      <c r="G280" s="134">
        <v>100000</v>
      </c>
      <c r="H280" s="45">
        <f t="shared" si="203"/>
        <v>100000</v>
      </c>
      <c r="I280" s="156">
        <v>11676.5</v>
      </c>
      <c r="J280" s="120">
        <f t="shared" si="211"/>
        <v>2870</v>
      </c>
      <c r="K280" s="121">
        <f t="shared" si="212"/>
        <v>7099.9999999999991</v>
      </c>
      <c r="L280" s="122">
        <f t="shared" si="137"/>
        <v>851.5100000000001</v>
      </c>
      <c r="M280" s="151">
        <f t="shared" si="218"/>
        <v>3040</v>
      </c>
      <c r="N280" s="121">
        <f t="shared" si="219"/>
        <v>7090.0000000000009</v>
      </c>
      <c r="O280" s="119">
        <v>1715.46</v>
      </c>
      <c r="P280" s="123">
        <f t="shared" si="204"/>
        <v>19301.96</v>
      </c>
      <c r="Q280" s="123">
        <f t="shared" si="220"/>
        <v>15041.51</v>
      </c>
      <c r="R280" s="123">
        <f t="shared" si="206"/>
        <v>180698.04</v>
      </c>
    </row>
    <row r="281" spans="1:18" ht="38.25" customHeight="1" x14ac:dyDescent="0.35">
      <c r="A281" s="39">
        <f t="shared" si="215"/>
        <v>247</v>
      </c>
      <c r="B281" s="116" t="s">
        <v>366</v>
      </c>
      <c r="C281" s="116" t="s">
        <v>49</v>
      </c>
      <c r="D281" s="116" t="s">
        <v>34</v>
      </c>
      <c r="E281" s="116" t="s">
        <v>417</v>
      </c>
      <c r="F281" s="117" t="s">
        <v>56</v>
      </c>
      <c r="G281" s="134">
        <v>190000</v>
      </c>
      <c r="H281" s="45">
        <v>165000</v>
      </c>
      <c r="I281" s="156">
        <f>6309.38+26966.24</f>
        <v>33275.620000000003</v>
      </c>
      <c r="J281" s="120">
        <f t="shared" si="211"/>
        <v>5453</v>
      </c>
      <c r="K281" s="121">
        <f t="shared" si="212"/>
        <v>13489.999999999998</v>
      </c>
      <c r="L281" s="122">
        <f t="shared" si="137"/>
        <v>851.5100000000001</v>
      </c>
      <c r="M281" s="151">
        <f t="shared" si="218"/>
        <v>5776</v>
      </c>
      <c r="N281" s="121">
        <f t="shared" si="219"/>
        <v>13471</v>
      </c>
      <c r="O281" s="119">
        <v>0</v>
      </c>
      <c r="P281" s="123">
        <f t="shared" si="204"/>
        <v>44504.62</v>
      </c>
      <c r="Q281" s="123">
        <f t="shared" si="220"/>
        <v>27812.51</v>
      </c>
      <c r="R281" s="123">
        <f t="shared" si="206"/>
        <v>310495.38</v>
      </c>
    </row>
    <row r="282" spans="1:18" ht="38.25" customHeight="1" x14ac:dyDescent="0.35">
      <c r="A282" s="39">
        <f t="shared" si="215"/>
        <v>248</v>
      </c>
      <c r="B282" s="116" t="s">
        <v>367</v>
      </c>
      <c r="C282" s="116" t="s">
        <v>49</v>
      </c>
      <c r="D282" s="116" t="s">
        <v>34</v>
      </c>
      <c r="E282" s="116" t="s">
        <v>369</v>
      </c>
      <c r="F282" s="117" t="s">
        <v>56</v>
      </c>
      <c r="G282" s="134">
        <v>100000</v>
      </c>
      <c r="H282" s="45">
        <f t="shared" ref="H282:H287" si="221">+G282</f>
        <v>100000</v>
      </c>
      <c r="I282" s="156">
        <v>12105.37</v>
      </c>
      <c r="J282" s="120">
        <f t="shared" si="211"/>
        <v>2870</v>
      </c>
      <c r="K282" s="121">
        <f t="shared" si="212"/>
        <v>7099.9999999999991</v>
      </c>
      <c r="L282" s="122">
        <f t="shared" si="137"/>
        <v>851.5100000000001</v>
      </c>
      <c r="M282" s="151">
        <f t="shared" si="218"/>
        <v>3040</v>
      </c>
      <c r="N282" s="121">
        <f t="shared" si="219"/>
        <v>7090.0000000000009</v>
      </c>
      <c r="O282" s="119">
        <v>0</v>
      </c>
      <c r="P282" s="123">
        <f t="shared" si="204"/>
        <v>18015.370000000003</v>
      </c>
      <c r="Q282" s="123">
        <f t="shared" si="220"/>
        <v>15041.51</v>
      </c>
      <c r="R282" s="123">
        <f t="shared" si="206"/>
        <v>181984.63</v>
      </c>
    </row>
    <row r="283" spans="1:18" ht="38.25" customHeight="1" x14ac:dyDescent="0.35">
      <c r="A283" s="39">
        <f t="shared" si="215"/>
        <v>249</v>
      </c>
      <c r="B283" s="116" t="s">
        <v>368</v>
      </c>
      <c r="C283" s="116" t="s">
        <v>54</v>
      </c>
      <c r="D283" s="116" t="s">
        <v>34</v>
      </c>
      <c r="E283" s="116" t="s">
        <v>369</v>
      </c>
      <c r="F283" s="117" t="s">
        <v>52</v>
      </c>
      <c r="G283" s="134">
        <v>150000</v>
      </c>
      <c r="H283" s="45">
        <f t="shared" si="221"/>
        <v>150000</v>
      </c>
      <c r="I283" s="156">
        <v>23866.62</v>
      </c>
      <c r="J283" s="120">
        <f t="shared" si="211"/>
        <v>4305</v>
      </c>
      <c r="K283" s="121">
        <f t="shared" si="212"/>
        <v>10649.999999999998</v>
      </c>
      <c r="L283" s="122">
        <f t="shared" si="137"/>
        <v>851.5100000000001</v>
      </c>
      <c r="M283" s="151">
        <f t="shared" si="218"/>
        <v>4560</v>
      </c>
      <c r="N283" s="121">
        <f t="shared" si="219"/>
        <v>10635</v>
      </c>
      <c r="O283" s="119">
        <v>0</v>
      </c>
      <c r="P283" s="123">
        <f t="shared" si="204"/>
        <v>32731.62</v>
      </c>
      <c r="Q283" s="123">
        <f t="shared" si="220"/>
        <v>22136.51</v>
      </c>
      <c r="R283" s="123">
        <f t="shared" si="206"/>
        <v>267268.38</v>
      </c>
    </row>
    <row r="284" spans="1:18" ht="38.25" customHeight="1" x14ac:dyDescent="0.35">
      <c r="A284" s="39">
        <f>+A283+1</f>
        <v>250</v>
      </c>
      <c r="B284" s="116" t="s">
        <v>373</v>
      </c>
      <c r="C284" s="116" t="s">
        <v>49</v>
      </c>
      <c r="D284" s="116" t="s">
        <v>34</v>
      </c>
      <c r="E284" s="116" t="s">
        <v>449</v>
      </c>
      <c r="F284" s="117" t="s">
        <v>56</v>
      </c>
      <c r="G284" s="134">
        <v>100000</v>
      </c>
      <c r="H284" s="45">
        <f t="shared" si="221"/>
        <v>100000</v>
      </c>
      <c r="I284" s="156">
        <f>2559.68+9545.69</f>
        <v>12105.37</v>
      </c>
      <c r="J284" s="120">
        <f t="shared" si="211"/>
        <v>2870</v>
      </c>
      <c r="K284" s="121">
        <f t="shared" si="212"/>
        <v>7099.9999999999991</v>
      </c>
      <c r="L284" s="122">
        <f t="shared" ref="L284:L285" si="222">77410*1.1%</f>
        <v>851.5100000000001</v>
      </c>
      <c r="M284" s="151">
        <f t="shared" si="218"/>
        <v>3040</v>
      </c>
      <c r="N284" s="121">
        <f t="shared" si="219"/>
        <v>7090.0000000000009</v>
      </c>
      <c r="O284" s="119">
        <v>0</v>
      </c>
      <c r="P284" s="123">
        <f t="shared" si="204"/>
        <v>18015.370000000003</v>
      </c>
      <c r="Q284" s="123">
        <f>K284+L284+N284</f>
        <v>15041.51</v>
      </c>
      <c r="R284" s="123">
        <f t="shared" si="206"/>
        <v>181984.63</v>
      </c>
    </row>
    <row r="285" spans="1:18" ht="38.25" customHeight="1" x14ac:dyDescent="0.35">
      <c r="A285" s="39">
        <f t="shared" si="215"/>
        <v>251</v>
      </c>
      <c r="B285" s="116" t="s">
        <v>374</v>
      </c>
      <c r="C285" s="116" t="s">
        <v>49</v>
      </c>
      <c r="D285" s="116" t="s">
        <v>34</v>
      </c>
      <c r="E285" s="116" t="s">
        <v>359</v>
      </c>
      <c r="F285" s="117" t="s">
        <v>56</v>
      </c>
      <c r="G285" s="134">
        <v>100000</v>
      </c>
      <c r="H285" s="45">
        <f t="shared" si="221"/>
        <v>100000</v>
      </c>
      <c r="I285" s="156">
        <v>12105.37</v>
      </c>
      <c r="J285" s="120">
        <f t="shared" si="211"/>
        <v>2870</v>
      </c>
      <c r="K285" s="121">
        <f t="shared" si="212"/>
        <v>7099.9999999999991</v>
      </c>
      <c r="L285" s="122">
        <f t="shared" si="222"/>
        <v>851.5100000000001</v>
      </c>
      <c r="M285" s="151">
        <f t="shared" si="218"/>
        <v>3040</v>
      </c>
      <c r="N285" s="121">
        <f t="shared" si="219"/>
        <v>7090.0000000000009</v>
      </c>
      <c r="O285" s="119">
        <v>0</v>
      </c>
      <c r="P285" s="123">
        <f t="shared" si="204"/>
        <v>18015.370000000003</v>
      </c>
      <c r="Q285" s="123">
        <f>K285+L285+N285</f>
        <v>15041.51</v>
      </c>
      <c r="R285" s="123">
        <f t="shared" si="206"/>
        <v>181984.63</v>
      </c>
    </row>
    <row r="286" spans="1:18" ht="38.25" customHeight="1" x14ac:dyDescent="0.35">
      <c r="A286" s="39">
        <f t="shared" si="215"/>
        <v>252</v>
      </c>
      <c r="B286" s="116" t="s">
        <v>375</v>
      </c>
      <c r="C286" s="116" t="s">
        <v>49</v>
      </c>
      <c r="D286" s="116" t="s">
        <v>34</v>
      </c>
      <c r="E286" s="116" t="s">
        <v>376</v>
      </c>
      <c r="F286" s="117" t="s">
        <v>56</v>
      </c>
      <c r="G286" s="134">
        <v>66000</v>
      </c>
      <c r="H286" s="45">
        <f t="shared" si="221"/>
        <v>66000</v>
      </c>
      <c r="I286" s="156">
        <v>4615.76</v>
      </c>
      <c r="J286" s="120">
        <f t="shared" si="211"/>
        <v>1894.2</v>
      </c>
      <c r="K286" s="121">
        <f t="shared" si="212"/>
        <v>4686</v>
      </c>
      <c r="L286" s="122">
        <f>+G286*1.1%</f>
        <v>726.00000000000011</v>
      </c>
      <c r="M286" s="151">
        <f t="shared" si="218"/>
        <v>2006.4</v>
      </c>
      <c r="N286" s="121">
        <f t="shared" si="219"/>
        <v>4679.4000000000005</v>
      </c>
      <c r="O286" s="119">
        <v>0</v>
      </c>
      <c r="P286" s="123">
        <f t="shared" si="204"/>
        <v>8516.36</v>
      </c>
      <c r="Q286" s="123">
        <f t="shared" ref="Q286:Q287" si="223">K286+L286+N286</f>
        <v>10091.400000000001</v>
      </c>
      <c r="R286" s="123">
        <f t="shared" si="206"/>
        <v>123483.64</v>
      </c>
    </row>
    <row r="287" spans="1:18" ht="38.25" customHeight="1" x14ac:dyDescent="0.35">
      <c r="A287" s="39">
        <f t="shared" si="215"/>
        <v>253</v>
      </c>
      <c r="B287" s="116" t="s">
        <v>377</v>
      </c>
      <c r="C287" s="116" t="s">
        <v>49</v>
      </c>
      <c r="D287" s="116" t="s">
        <v>34</v>
      </c>
      <c r="E287" s="116" t="s">
        <v>378</v>
      </c>
      <c r="F287" s="117" t="s">
        <v>56</v>
      </c>
      <c r="G287" s="134">
        <v>100000</v>
      </c>
      <c r="H287" s="45">
        <f t="shared" si="221"/>
        <v>100000</v>
      </c>
      <c r="I287" s="156">
        <f>4272.66+7403.84</f>
        <v>11676.5</v>
      </c>
      <c r="J287" s="120">
        <f t="shared" si="211"/>
        <v>2870</v>
      </c>
      <c r="K287" s="121">
        <f t="shared" si="212"/>
        <v>7099.9999999999991</v>
      </c>
      <c r="L287" s="122">
        <f t="shared" ref="L287:L289" si="224">77410*1.1%</f>
        <v>851.5100000000001</v>
      </c>
      <c r="M287" s="151">
        <f t="shared" si="218"/>
        <v>3040</v>
      </c>
      <c r="N287" s="121">
        <f t="shared" si="219"/>
        <v>7090.0000000000009</v>
      </c>
      <c r="O287" s="119">
        <v>1715.46</v>
      </c>
      <c r="P287" s="123">
        <f t="shared" si="204"/>
        <v>19301.96</v>
      </c>
      <c r="Q287" s="123">
        <f t="shared" si="223"/>
        <v>15041.51</v>
      </c>
      <c r="R287" s="123">
        <f t="shared" si="206"/>
        <v>180698.04</v>
      </c>
    </row>
    <row r="288" spans="1:18" ht="38.25" customHeight="1" x14ac:dyDescent="0.35">
      <c r="A288" s="39">
        <f t="shared" si="215"/>
        <v>254</v>
      </c>
      <c r="B288" s="116" t="s">
        <v>391</v>
      </c>
      <c r="C288" s="116" t="s">
        <v>54</v>
      </c>
      <c r="D288" s="116" t="s">
        <v>34</v>
      </c>
      <c r="E288" s="116" t="s">
        <v>359</v>
      </c>
      <c r="F288" s="117" t="s">
        <v>56</v>
      </c>
      <c r="G288" s="134">
        <v>100000</v>
      </c>
      <c r="H288" s="45">
        <v>95833.33</v>
      </c>
      <c r="I288" s="156">
        <v>12105.37</v>
      </c>
      <c r="J288" s="120">
        <f t="shared" si="211"/>
        <v>2870</v>
      </c>
      <c r="K288" s="121">
        <f t="shared" si="212"/>
        <v>7099.9999999999991</v>
      </c>
      <c r="L288" s="122">
        <f t="shared" si="224"/>
        <v>851.5100000000001</v>
      </c>
      <c r="M288" s="151">
        <f t="shared" si="218"/>
        <v>3040</v>
      </c>
      <c r="N288" s="121">
        <f t="shared" si="219"/>
        <v>7090.0000000000009</v>
      </c>
      <c r="O288" s="119">
        <v>0</v>
      </c>
      <c r="P288" s="123">
        <f t="shared" ref="P288" si="225">I288+J288+M288+O288</f>
        <v>18015.370000000003</v>
      </c>
      <c r="Q288" s="123">
        <f t="shared" ref="Q288" si="226">K288+L288+N288</f>
        <v>15041.51</v>
      </c>
      <c r="R288" s="123">
        <f t="shared" si="206"/>
        <v>177817.96000000002</v>
      </c>
    </row>
    <row r="289" spans="1:18" ht="38.25" customHeight="1" x14ac:dyDescent="0.35">
      <c r="A289" s="39">
        <f t="shared" si="215"/>
        <v>255</v>
      </c>
      <c r="B289" s="116" t="s">
        <v>379</v>
      </c>
      <c r="C289" s="116" t="s">
        <v>54</v>
      </c>
      <c r="D289" s="116" t="s">
        <v>34</v>
      </c>
      <c r="E289" s="116" t="s">
        <v>405</v>
      </c>
      <c r="F289" s="117" t="s">
        <v>56</v>
      </c>
      <c r="G289" s="134">
        <v>100000</v>
      </c>
      <c r="H289" s="45">
        <v>88666.67</v>
      </c>
      <c r="I289" s="156">
        <v>12105.37</v>
      </c>
      <c r="J289" s="120">
        <f t="shared" si="211"/>
        <v>2870</v>
      </c>
      <c r="K289" s="121">
        <f t="shared" si="212"/>
        <v>7099.9999999999991</v>
      </c>
      <c r="L289" s="122">
        <f t="shared" si="224"/>
        <v>851.5100000000001</v>
      </c>
      <c r="M289" s="151">
        <f t="shared" si="218"/>
        <v>3040</v>
      </c>
      <c r="N289" s="121">
        <f t="shared" si="219"/>
        <v>7090.0000000000009</v>
      </c>
      <c r="O289" s="119">
        <v>0</v>
      </c>
      <c r="P289" s="123">
        <f t="shared" si="204"/>
        <v>18015.370000000003</v>
      </c>
      <c r="Q289" s="123">
        <f>K289+L289+N289</f>
        <v>15041.51</v>
      </c>
      <c r="R289" s="123">
        <f t="shared" si="206"/>
        <v>170651.3</v>
      </c>
    </row>
    <row r="290" spans="1:18" ht="38.25" customHeight="1" x14ac:dyDescent="0.35">
      <c r="A290" s="39">
        <f t="shared" si="215"/>
        <v>256</v>
      </c>
      <c r="B290" s="116" t="s">
        <v>380</v>
      </c>
      <c r="C290" s="116" t="s">
        <v>49</v>
      </c>
      <c r="D290" s="116" t="s">
        <v>34</v>
      </c>
      <c r="E290" s="116" t="s">
        <v>376</v>
      </c>
      <c r="F290" s="117" t="s">
        <v>56</v>
      </c>
      <c r="G290" s="134">
        <v>66000</v>
      </c>
      <c r="H290" s="45">
        <f>+G290</f>
        <v>66000</v>
      </c>
      <c r="I290" s="156">
        <v>4615.76</v>
      </c>
      <c r="J290" s="120">
        <f t="shared" si="211"/>
        <v>1894.2</v>
      </c>
      <c r="K290" s="121">
        <f t="shared" si="212"/>
        <v>4686</v>
      </c>
      <c r="L290" s="122">
        <f t="shared" ref="L290:L292" si="227">+G290*1.1%</f>
        <v>726.00000000000011</v>
      </c>
      <c r="M290" s="151">
        <f t="shared" si="218"/>
        <v>2006.4</v>
      </c>
      <c r="N290" s="121">
        <f t="shared" si="219"/>
        <v>4679.4000000000005</v>
      </c>
      <c r="O290" s="119">
        <v>0</v>
      </c>
      <c r="P290" s="123">
        <f t="shared" si="204"/>
        <v>8516.36</v>
      </c>
      <c r="Q290" s="123">
        <f t="shared" ref="Q290:Q291" si="228">K290+L290+N290</f>
        <v>10091.400000000001</v>
      </c>
      <c r="R290" s="123">
        <f t="shared" si="206"/>
        <v>123483.64</v>
      </c>
    </row>
    <row r="291" spans="1:18" ht="38.25" customHeight="1" x14ac:dyDescent="0.35">
      <c r="A291" s="39">
        <f t="shared" si="215"/>
        <v>257</v>
      </c>
      <c r="B291" s="116" t="s">
        <v>381</v>
      </c>
      <c r="C291" s="116" t="s">
        <v>49</v>
      </c>
      <c r="D291" s="116" t="s">
        <v>34</v>
      </c>
      <c r="E291" s="116" t="s">
        <v>376</v>
      </c>
      <c r="F291" s="117" t="s">
        <v>56</v>
      </c>
      <c r="G291" s="134">
        <v>66000</v>
      </c>
      <c r="H291" s="45">
        <f>+G291</f>
        <v>66000</v>
      </c>
      <c r="I291" s="156">
        <v>4615.76</v>
      </c>
      <c r="J291" s="120">
        <f t="shared" si="211"/>
        <v>1894.2</v>
      </c>
      <c r="K291" s="121">
        <f t="shared" si="212"/>
        <v>4686</v>
      </c>
      <c r="L291" s="122">
        <f t="shared" si="227"/>
        <v>726.00000000000011</v>
      </c>
      <c r="M291" s="151">
        <f t="shared" si="218"/>
        <v>2006.4</v>
      </c>
      <c r="N291" s="121">
        <f t="shared" si="219"/>
        <v>4679.4000000000005</v>
      </c>
      <c r="O291" s="119">
        <v>0</v>
      </c>
      <c r="P291" s="123">
        <f t="shared" si="204"/>
        <v>8516.36</v>
      </c>
      <c r="Q291" s="123">
        <f t="shared" si="228"/>
        <v>10091.400000000001</v>
      </c>
      <c r="R291" s="123">
        <f t="shared" si="206"/>
        <v>123483.64</v>
      </c>
    </row>
    <row r="292" spans="1:18" ht="38.25" customHeight="1" x14ac:dyDescent="0.35">
      <c r="A292" s="39">
        <f t="shared" si="215"/>
        <v>258</v>
      </c>
      <c r="B292" s="116" t="s">
        <v>382</v>
      </c>
      <c r="C292" s="116" t="s">
        <v>54</v>
      </c>
      <c r="D292" s="116" t="s">
        <v>34</v>
      </c>
      <c r="E292" s="116" t="s">
        <v>172</v>
      </c>
      <c r="F292" s="117" t="s">
        <v>66</v>
      </c>
      <c r="G292" s="134">
        <v>43000</v>
      </c>
      <c r="H292" s="45">
        <f>+G292</f>
        <v>43000</v>
      </c>
      <c r="I292" s="156">
        <v>866.06</v>
      </c>
      <c r="J292" s="120">
        <f t="shared" si="211"/>
        <v>1234.0999999999999</v>
      </c>
      <c r="K292" s="121">
        <f t="shared" si="212"/>
        <v>3052.9999999999995</v>
      </c>
      <c r="L292" s="122">
        <f t="shared" si="227"/>
        <v>473.00000000000006</v>
      </c>
      <c r="M292" s="151">
        <f t="shared" si="218"/>
        <v>1307.2</v>
      </c>
      <c r="N292" s="121">
        <f t="shared" si="219"/>
        <v>3048.7000000000003</v>
      </c>
      <c r="O292" s="119">
        <v>0</v>
      </c>
      <c r="P292" s="123">
        <f>I292+J292+M292+O292</f>
        <v>3407.3599999999997</v>
      </c>
      <c r="Q292" s="123">
        <f>K292+L292+N292</f>
        <v>6574.7</v>
      </c>
      <c r="R292" s="123">
        <f t="shared" si="206"/>
        <v>82592.639999999999</v>
      </c>
    </row>
    <row r="293" spans="1:18" ht="16.5" customHeight="1" x14ac:dyDescent="0.35">
      <c r="A293" s="64"/>
      <c r="B293" s="65"/>
      <c r="C293" s="65"/>
      <c r="D293" s="66"/>
      <c r="E293" s="65"/>
      <c r="F293" s="51"/>
      <c r="G293" s="67"/>
      <c r="H293" s="67"/>
      <c r="I293" s="68"/>
      <c r="J293" s="69"/>
      <c r="K293" s="70"/>
      <c r="L293" s="71"/>
      <c r="M293" s="72"/>
      <c r="N293" s="70"/>
      <c r="O293" s="73"/>
      <c r="P293" s="42"/>
      <c r="Q293" s="74"/>
      <c r="R293" s="74"/>
    </row>
    <row r="294" spans="1:18" ht="36" customHeight="1" thickBot="1" x14ac:dyDescent="0.3">
      <c r="A294" s="64"/>
      <c r="B294" s="198" t="s">
        <v>25</v>
      </c>
      <c r="C294" s="198"/>
      <c r="D294" s="198"/>
      <c r="E294" s="198"/>
      <c r="F294" s="200"/>
      <c r="G294" s="75">
        <f t="shared" ref="G294:R294" si="229">SUM(G260:G292)</f>
        <v>4271000</v>
      </c>
      <c r="H294" s="75">
        <f t="shared" si="229"/>
        <v>4213833.33</v>
      </c>
      <c r="I294" s="75">
        <f t="shared" si="229"/>
        <v>626932.46000000008</v>
      </c>
      <c r="J294" s="75">
        <f t="shared" si="229"/>
        <v>122577.7</v>
      </c>
      <c r="K294" s="75">
        <f t="shared" si="229"/>
        <v>303241</v>
      </c>
      <c r="L294" s="75">
        <f t="shared" si="229"/>
        <v>27344.789999999986</v>
      </c>
      <c r="M294" s="75">
        <f t="shared" si="229"/>
        <v>126100.71999999999</v>
      </c>
      <c r="N294" s="75">
        <f t="shared" si="229"/>
        <v>294096.74500000005</v>
      </c>
      <c r="O294" s="75">
        <f t="shared" si="229"/>
        <v>22300.979999999996</v>
      </c>
      <c r="P294" s="75">
        <f t="shared" si="229"/>
        <v>897911.85999999975</v>
      </c>
      <c r="Q294" s="75">
        <f t="shared" si="229"/>
        <v>624682.53500000015</v>
      </c>
      <c r="R294" s="75">
        <f t="shared" si="229"/>
        <v>7586921.4699999969</v>
      </c>
    </row>
    <row r="295" spans="1:18" s="21" customFormat="1" ht="34.5" customHeight="1" thickBot="1" x14ac:dyDescent="0.3">
      <c r="A295" s="201" t="s">
        <v>35</v>
      </c>
      <c r="B295" s="198"/>
      <c r="C295" s="198"/>
      <c r="D295" s="198"/>
      <c r="E295" s="198"/>
      <c r="F295" s="200"/>
      <c r="G295" s="76">
        <f t="shared" ref="G295:R295" si="230">G294+G258+G209+G140+G91+G68+G47+G40+G31+G19+G98+G146</f>
        <v>23340000</v>
      </c>
      <c r="H295" s="76">
        <f t="shared" si="230"/>
        <v>22662583.319999997</v>
      </c>
      <c r="I295" s="76">
        <f t="shared" si="230"/>
        <v>2709397.3899999992</v>
      </c>
      <c r="J295" s="76">
        <f t="shared" si="230"/>
        <v>669486.33499999996</v>
      </c>
      <c r="K295" s="76">
        <f t="shared" si="230"/>
        <v>1656220.55</v>
      </c>
      <c r="L295" s="76">
        <f t="shared" si="230"/>
        <v>184898.00999999995</v>
      </c>
      <c r="M295" s="76">
        <f t="shared" si="230"/>
        <v>696015.6</v>
      </c>
      <c r="N295" s="76">
        <f t="shared" si="230"/>
        <v>1623273.2250000006</v>
      </c>
      <c r="O295" s="76">
        <f t="shared" si="230"/>
        <v>180123.3</v>
      </c>
      <c r="P295" s="76">
        <f t="shared" si="230"/>
        <v>4255022.625</v>
      </c>
      <c r="Q295" s="76">
        <f t="shared" si="230"/>
        <v>3464391.7850000001</v>
      </c>
      <c r="R295" s="76">
        <f t="shared" si="230"/>
        <v>41747560.695</v>
      </c>
    </row>
    <row r="296" spans="1:18" ht="24" hidden="1" customHeight="1" thickBot="1" x14ac:dyDescent="0.3">
      <c r="A296" s="77"/>
      <c r="B296" s="54"/>
      <c r="C296" s="54"/>
      <c r="D296" s="54">
        <f>SUM(D175)</f>
        <v>0</v>
      </c>
      <c r="E296" s="54"/>
      <c r="F296" s="78"/>
      <c r="G296" s="79"/>
      <c r="H296" s="79"/>
      <c r="I296" s="80"/>
      <c r="J296" s="81"/>
      <c r="K296" s="79"/>
      <c r="L296" s="82"/>
      <c r="M296" s="79"/>
      <c r="N296" s="79"/>
      <c r="O296" s="79"/>
      <c r="P296" s="83"/>
      <c r="Q296" s="84"/>
      <c r="R296" s="85"/>
    </row>
    <row r="297" spans="1:18" ht="24" hidden="1" customHeight="1" x14ac:dyDescent="0.25">
      <c r="A297" s="35">
        <f>SUM(A12:A296)</f>
        <v>33411</v>
      </c>
      <c r="B297" s="36"/>
      <c r="C297" s="36"/>
      <c r="D297" s="36"/>
      <c r="E297" s="37"/>
      <c r="F297" s="37"/>
      <c r="G297" s="37"/>
      <c r="H297" s="37"/>
      <c r="I297" s="86"/>
      <c r="J297" s="79"/>
      <c r="K297" s="37" t="s">
        <v>36</v>
      </c>
      <c r="L297" s="79"/>
      <c r="M297" s="79"/>
      <c r="N297" s="82"/>
      <c r="O297" s="37"/>
      <c r="P297" s="61"/>
      <c r="Q297" s="87"/>
      <c r="R297" s="87"/>
    </row>
    <row r="298" spans="1:18" ht="24" hidden="1" customHeight="1" x14ac:dyDescent="0.25">
      <c r="A298" s="38"/>
      <c r="B298" s="36"/>
      <c r="C298" s="36"/>
      <c r="D298" s="36"/>
      <c r="E298" s="37"/>
      <c r="F298" s="37"/>
      <c r="G298" s="37"/>
      <c r="H298" s="37"/>
      <c r="I298" s="86"/>
      <c r="J298" s="79"/>
      <c r="K298" s="37"/>
      <c r="L298" s="79"/>
      <c r="M298" s="79"/>
      <c r="N298" s="82"/>
      <c r="O298" s="37"/>
      <c r="P298" s="88"/>
      <c r="Q298" s="89"/>
      <c r="R298" s="89"/>
    </row>
    <row r="299" spans="1:18" ht="24" customHeight="1" x14ac:dyDescent="0.25">
      <c r="A299" s="38"/>
      <c r="B299" s="36"/>
      <c r="C299" s="36"/>
      <c r="D299" s="36"/>
      <c r="E299" s="37"/>
      <c r="F299" s="37"/>
      <c r="G299" s="37"/>
      <c r="H299" s="37"/>
      <c r="I299" s="86"/>
      <c r="J299" s="79"/>
      <c r="K299" s="37"/>
      <c r="L299" s="79"/>
      <c r="M299" s="79"/>
      <c r="N299" s="82"/>
      <c r="O299" s="37"/>
      <c r="P299" s="37"/>
      <c r="Q299" s="37"/>
      <c r="R299" s="37"/>
    </row>
    <row r="300" spans="1:18" s="21" customFormat="1" ht="24" customHeight="1" x14ac:dyDescent="0.25">
      <c r="A300" s="35" t="s">
        <v>37</v>
      </c>
      <c r="B300" s="36"/>
      <c r="C300" s="36"/>
      <c r="D300" s="36"/>
      <c r="E300" s="37"/>
      <c r="F300" s="37"/>
      <c r="G300" s="82"/>
      <c r="H300" s="82"/>
      <c r="I300" s="79" t="s">
        <v>38</v>
      </c>
      <c r="J300" s="79"/>
      <c r="K300" s="79"/>
      <c r="L300" s="79"/>
      <c r="M300" s="79"/>
      <c r="N300" s="82"/>
      <c r="O300" s="79"/>
      <c r="P300" s="79"/>
      <c r="Q300" s="79"/>
      <c r="R300" s="79"/>
    </row>
    <row r="301" spans="1:18" s="21" customFormat="1" ht="24" customHeight="1" x14ac:dyDescent="0.25">
      <c r="A301" s="38" t="s">
        <v>39</v>
      </c>
      <c r="B301" s="36"/>
      <c r="C301" s="36"/>
      <c r="D301" s="36"/>
      <c r="E301" s="37"/>
      <c r="F301" s="37"/>
      <c r="G301" s="37"/>
      <c r="H301" s="37"/>
      <c r="I301" s="94" t="s">
        <v>38</v>
      </c>
      <c r="J301" s="90"/>
      <c r="K301" s="92"/>
      <c r="L301" s="91"/>
      <c r="M301" s="93"/>
      <c r="N301" s="93"/>
      <c r="O301" s="93"/>
      <c r="P301" s="93" t="s">
        <v>40</v>
      </c>
      <c r="Q301" s="95"/>
      <c r="R301" s="93"/>
    </row>
    <row r="302" spans="1:18" s="21" customFormat="1" ht="24" customHeight="1" x14ac:dyDescent="0.25">
      <c r="A302" s="38" t="s">
        <v>41</v>
      </c>
      <c r="B302" s="36"/>
      <c r="C302" s="36"/>
      <c r="D302" s="36"/>
      <c r="E302" s="37"/>
      <c r="F302" s="37"/>
      <c r="G302" s="37"/>
      <c r="H302" s="37"/>
      <c r="I302" s="196"/>
      <c r="J302" s="196"/>
      <c r="K302" s="196"/>
      <c r="L302" s="96"/>
      <c r="M302" s="195"/>
      <c r="N302" s="195"/>
      <c r="O302" s="97"/>
      <c r="P302" s="97"/>
      <c r="Q302" s="97"/>
      <c r="R302" s="95"/>
    </row>
    <row r="303" spans="1:18" s="21" customFormat="1" ht="24" customHeight="1" x14ac:dyDescent="0.25">
      <c r="A303" s="38" t="s">
        <v>42</v>
      </c>
      <c r="B303" s="36"/>
      <c r="C303" s="36"/>
      <c r="D303" s="36"/>
      <c r="E303" s="37"/>
      <c r="F303" s="36"/>
      <c r="G303" s="36"/>
      <c r="H303" s="36"/>
      <c r="I303" s="98"/>
      <c r="J303" s="99"/>
      <c r="K303" s="98"/>
      <c r="L303" s="96"/>
      <c r="M303" s="97"/>
      <c r="N303" s="110"/>
      <c r="O303" s="97"/>
      <c r="P303" s="97"/>
      <c r="Q303" s="97"/>
      <c r="R303" s="93"/>
    </row>
    <row r="304" spans="1:18" ht="38.25" customHeight="1" x14ac:dyDescent="0.25">
      <c r="A304" s="38" t="s">
        <v>47</v>
      </c>
      <c r="B304" s="37"/>
      <c r="C304" s="37"/>
      <c r="D304" s="37"/>
      <c r="E304" s="37"/>
      <c r="F304" s="37"/>
      <c r="G304" s="37"/>
      <c r="H304" s="37"/>
      <c r="I304" s="37"/>
      <c r="J304" s="37"/>
      <c r="K304" s="92"/>
      <c r="L304" s="92"/>
      <c r="M304" s="93"/>
      <c r="N304" s="93"/>
      <c r="O304" s="93"/>
      <c r="P304" s="93"/>
      <c r="Q304" s="93"/>
      <c r="R304" s="93"/>
    </row>
    <row r="305" spans="1:18" s="30" customFormat="1" ht="24" x14ac:dyDescent="0.25">
      <c r="A305" s="103"/>
      <c r="B305" s="100"/>
      <c r="C305" s="100"/>
      <c r="D305" s="100"/>
      <c r="E305" s="100"/>
      <c r="F305" s="101"/>
      <c r="G305" s="101"/>
      <c r="H305" s="101"/>
      <c r="I305" s="100"/>
      <c r="J305" s="102"/>
      <c r="K305" s="100"/>
      <c r="L305" s="100"/>
      <c r="M305" s="100"/>
      <c r="N305" s="100"/>
      <c r="O305" s="100"/>
      <c r="P305" s="100"/>
      <c r="Q305" s="100"/>
      <c r="R305" s="100"/>
    </row>
    <row r="306" spans="1:18" s="30" customFormat="1" ht="25.5" x14ac:dyDescent="0.25">
      <c r="A306" s="103"/>
      <c r="B306" s="100"/>
      <c r="C306" s="100"/>
      <c r="D306" s="100"/>
      <c r="E306" s="100"/>
      <c r="F306" s="101"/>
      <c r="G306" s="101"/>
      <c r="H306" s="101"/>
      <c r="I306" s="196" t="s">
        <v>45</v>
      </c>
      <c r="J306" s="196"/>
      <c r="K306" s="196"/>
      <c r="L306" s="100"/>
      <c r="M306" s="195" t="s">
        <v>44</v>
      </c>
      <c r="N306" s="195"/>
      <c r="O306" s="100"/>
      <c r="P306" s="97"/>
      <c r="Q306" s="100"/>
      <c r="R306" s="100"/>
    </row>
    <row r="307" spans="1:18" s="30" customFormat="1" ht="25.5" x14ac:dyDescent="0.25">
      <c r="A307" s="103"/>
      <c r="B307" s="100"/>
      <c r="C307" s="100"/>
      <c r="D307" s="100"/>
      <c r="E307" s="100"/>
      <c r="F307" s="101"/>
      <c r="G307" s="101"/>
      <c r="H307" s="101"/>
      <c r="I307" s="98" t="s">
        <v>46</v>
      </c>
      <c r="J307" s="99"/>
      <c r="K307" s="98"/>
      <c r="L307" s="100"/>
      <c r="M307" s="111"/>
      <c r="N307" s="111"/>
      <c r="O307" s="100"/>
      <c r="P307" s="100"/>
      <c r="Q307" s="100"/>
      <c r="R307" s="100"/>
    </row>
    <row r="308" spans="1:18" s="30" customFormat="1" ht="24" x14ac:dyDescent="0.25">
      <c r="A308" s="103"/>
      <c r="B308" s="100"/>
      <c r="C308" s="100"/>
      <c r="D308" s="100"/>
      <c r="E308" s="100"/>
      <c r="F308" s="101"/>
      <c r="G308" s="101"/>
      <c r="H308" s="101"/>
      <c r="I308" s="100"/>
      <c r="J308" s="102"/>
      <c r="K308" s="100"/>
      <c r="L308" s="100"/>
      <c r="M308" s="100"/>
      <c r="N308" s="100"/>
      <c r="O308" s="100"/>
      <c r="P308" s="100"/>
      <c r="Q308" s="100"/>
      <c r="R308" s="100"/>
    </row>
    <row r="309" spans="1:18" s="30" customFormat="1" ht="24" x14ac:dyDescent="0.25">
      <c r="A309" s="103"/>
      <c r="B309" s="100"/>
      <c r="C309" s="100"/>
      <c r="D309" s="100"/>
      <c r="E309" s="100"/>
      <c r="F309" s="101"/>
      <c r="G309" s="101"/>
      <c r="H309" s="101"/>
      <c r="I309" s="100"/>
      <c r="J309" s="102"/>
      <c r="K309" s="100"/>
      <c r="L309" s="100"/>
      <c r="M309" s="100"/>
      <c r="N309" s="100"/>
      <c r="O309" s="100"/>
      <c r="P309" s="100"/>
      <c r="Q309" s="100"/>
      <c r="R309" s="100"/>
    </row>
    <row r="310" spans="1:18" s="30" customFormat="1" ht="24" x14ac:dyDescent="0.25">
      <c r="A310" s="103"/>
      <c r="B310" s="100"/>
      <c r="C310" s="100"/>
      <c r="D310" s="100"/>
      <c r="E310" s="100"/>
      <c r="F310" s="101"/>
      <c r="G310" s="101"/>
      <c r="H310" s="101"/>
      <c r="I310" s="100"/>
      <c r="J310" s="102"/>
      <c r="K310" s="100"/>
      <c r="L310" s="100"/>
      <c r="M310" s="100"/>
      <c r="N310" s="100"/>
      <c r="O310" s="100"/>
      <c r="P310" s="100"/>
      <c r="Q310" s="100"/>
      <c r="R310" s="100"/>
    </row>
    <row r="311" spans="1:18" s="30" customFormat="1" ht="24" x14ac:dyDescent="0.25">
      <c r="A311" s="103"/>
      <c r="B311" s="100"/>
      <c r="C311" s="100"/>
      <c r="D311" s="100"/>
      <c r="E311" s="100"/>
      <c r="F311" s="101"/>
      <c r="G311" s="101"/>
      <c r="H311" s="101"/>
      <c r="I311" s="100"/>
      <c r="J311" s="102"/>
      <c r="K311" s="100"/>
      <c r="L311" s="100"/>
      <c r="M311" s="100"/>
      <c r="N311" s="100"/>
      <c r="O311" s="100"/>
      <c r="P311" s="100"/>
      <c r="Q311" s="100"/>
      <c r="R311" s="100"/>
    </row>
    <row r="312" spans="1:18" s="30" customFormat="1" ht="24" x14ac:dyDescent="0.25">
      <c r="A312" s="103"/>
      <c r="B312" s="100"/>
      <c r="C312" s="100"/>
      <c r="D312" s="100"/>
      <c r="E312" s="100"/>
      <c r="F312" s="101"/>
      <c r="G312" s="101"/>
      <c r="H312" s="101"/>
      <c r="I312" s="100"/>
      <c r="J312" s="102"/>
      <c r="K312" s="100"/>
      <c r="L312" s="100"/>
      <c r="M312" s="100"/>
      <c r="N312" s="100"/>
      <c r="O312" s="100"/>
      <c r="P312" s="100"/>
      <c r="Q312" s="100"/>
      <c r="R312" s="100"/>
    </row>
    <row r="313" spans="1:18" s="30" customFormat="1" ht="24" x14ac:dyDescent="0.25">
      <c r="A313" s="103"/>
      <c r="B313" s="100"/>
      <c r="C313" s="100"/>
      <c r="D313" s="100"/>
      <c r="E313" s="100"/>
      <c r="F313" s="101"/>
      <c r="G313" s="101"/>
      <c r="H313" s="101"/>
      <c r="I313" s="100"/>
      <c r="J313" s="102"/>
      <c r="K313" s="100"/>
      <c r="L313" s="100"/>
      <c r="M313" s="100"/>
      <c r="N313" s="100"/>
      <c r="O313" s="100"/>
      <c r="P313" s="100"/>
      <c r="Q313" s="100"/>
      <c r="R313" s="100"/>
    </row>
    <row r="314" spans="1:18" s="30" customFormat="1" ht="24" x14ac:dyDescent="0.25">
      <c r="A314" s="103"/>
      <c r="B314" s="100"/>
      <c r="C314" s="100"/>
      <c r="D314" s="100"/>
      <c r="E314" s="100"/>
      <c r="F314" s="101"/>
      <c r="G314" s="101"/>
      <c r="H314" s="101"/>
      <c r="I314" s="100"/>
      <c r="J314" s="102"/>
      <c r="K314" s="100"/>
      <c r="L314" s="100"/>
      <c r="M314" s="100"/>
      <c r="N314" s="100"/>
      <c r="O314" s="100"/>
      <c r="P314" s="100"/>
      <c r="Q314" s="100"/>
      <c r="R314" s="100"/>
    </row>
    <row r="315" spans="1:18" s="30" customFormat="1" ht="24" x14ac:dyDescent="0.25">
      <c r="A315" s="103"/>
      <c r="B315" s="100"/>
      <c r="C315" s="100"/>
      <c r="D315" s="100"/>
      <c r="E315" s="100"/>
      <c r="F315" s="101"/>
      <c r="G315" s="101"/>
      <c r="H315" s="101"/>
      <c r="I315" s="100"/>
      <c r="J315" s="102"/>
      <c r="K315" s="100"/>
      <c r="L315" s="100"/>
      <c r="M315" s="100"/>
      <c r="N315" s="100"/>
      <c r="O315" s="100"/>
      <c r="P315" s="100"/>
      <c r="Q315" s="100"/>
      <c r="R315" s="100"/>
    </row>
    <row r="316" spans="1:18" s="30" customFormat="1" ht="24" x14ac:dyDescent="0.25">
      <c r="A316" s="103"/>
      <c r="B316" s="100"/>
      <c r="C316" s="100"/>
      <c r="D316" s="100"/>
      <c r="E316" s="100"/>
      <c r="F316" s="101"/>
      <c r="G316" s="101"/>
      <c r="H316" s="101"/>
      <c r="I316" s="100"/>
      <c r="J316" s="102"/>
      <c r="K316" s="100"/>
      <c r="L316" s="100"/>
      <c r="M316" s="100"/>
      <c r="N316" s="100"/>
      <c r="O316" s="100"/>
      <c r="P316" s="100"/>
      <c r="Q316" s="100"/>
      <c r="R316" s="100"/>
    </row>
    <row r="317" spans="1:18" s="30" customFormat="1" ht="24" x14ac:dyDescent="0.25">
      <c r="A317" s="103"/>
      <c r="B317" s="100"/>
      <c r="C317" s="100"/>
      <c r="D317" s="100"/>
      <c r="E317" s="100"/>
      <c r="F317" s="101"/>
      <c r="G317" s="101"/>
      <c r="H317" s="101"/>
      <c r="I317" s="100"/>
      <c r="J317" s="102"/>
      <c r="K317" s="100"/>
      <c r="L317" s="100"/>
      <c r="M317" s="100"/>
      <c r="N317" s="100"/>
      <c r="O317" s="100"/>
      <c r="P317" s="100"/>
      <c r="Q317" s="100"/>
      <c r="R317" s="100"/>
    </row>
    <row r="318" spans="1:18" s="30" customFormat="1" ht="24" x14ac:dyDescent="0.25">
      <c r="A318" s="103"/>
      <c r="B318" s="100"/>
      <c r="C318" s="100"/>
      <c r="D318" s="100"/>
      <c r="E318" s="100"/>
      <c r="F318" s="101"/>
      <c r="G318" s="101"/>
      <c r="H318" s="101"/>
      <c r="I318" s="100"/>
      <c r="J318" s="102"/>
      <c r="K318" s="100"/>
      <c r="L318" s="100"/>
      <c r="M318" s="100"/>
      <c r="N318" s="100"/>
      <c r="O318" s="100"/>
      <c r="P318" s="100"/>
      <c r="Q318" s="100"/>
      <c r="R318" s="100"/>
    </row>
    <row r="319" spans="1:18" s="30" customFormat="1" ht="24" x14ac:dyDescent="0.25">
      <c r="A319" s="103"/>
      <c r="B319" s="103"/>
      <c r="C319" s="103"/>
      <c r="D319" s="103"/>
      <c r="E319" s="103"/>
      <c r="F319" s="104"/>
      <c r="G319" s="104"/>
      <c r="H319" s="104"/>
      <c r="I319" s="105"/>
      <c r="J319" s="106"/>
      <c r="K319" s="103"/>
      <c r="L319" s="103"/>
      <c r="M319" s="103"/>
      <c r="N319" s="103"/>
      <c r="O319" s="103"/>
      <c r="P319" s="103"/>
      <c r="Q319" s="103"/>
      <c r="R319" s="103"/>
    </row>
    <row r="320" spans="1:18" s="30" customFormat="1" ht="24" x14ac:dyDescent="0.25">
      <c r="A320" s="103"/>
      <c r="B320" s="103"/>
      <c r="C320" s="103"/>
      <c r="D320" s="103"/>
      <c r="E320" s="103"/>
      <c r="F320" s="104"/>
      <c r="G320" s="104"/>
      <c r="H320" s="104"/>
      <c r="I320" s="105"/>
      <c r="J320" s="106"/>
      <c r="K320" s="103"/>
      <c r="L320" s="103"/>
      <c r="M320" s="103"/>
      <c r="N320" s="103"/>
      <c r="O320" s="103"/>
      <c r="P320" s="103"/>
      <c r="Q320" s="103"/>
      <c r="R320" s="103"/>
    </row>
    <row r="321" spans="1:18" s="30" customFormat="1" ht="24" x14ac:dyDescent="0.25">
      <c r="A321" s="103"/>
      <c r="B321" s="103"/>
      <c r="C321" s="103"/>
      <c r="D321" s="103"/>
      <c r="E321" s="103"/>
      <c r="F321" s="104"/>
      <c r="G321" s="104"/>
      <c r="H321" s="104"/>
      <c r="I321" s="105"/>
      <c r="J321" s="106"/>
      <c r="K321" s="103"/>
      <c r="L321" s="103"/>
      <c r="M321" s="103"/>
      <c r="N321" s="103"/>
      <c r="O321" s="103"/>
      <c r="P321" s="103"/>
      <c r="Q321" s="103"/>
      <c r="R321" s="103"/>
    </row>
    <row r="322" spans="1:18" s="30" customFormat="1" ht="24" x14ac:dyDescent="0.25">
      <c r="A322" s="103"/>
      <c r="B322" s="103"/>
      <c r="C322" s="103"/>
      <c r="D322" s="103"/>
      <c r="E322" s="103"/>
      <c r="F322" s="104"/>
      <c r="G322" s="104"/>
      <c r="H322" s="104"/>
      <c r="I322" s="105"/>
      <c r="J322" s="106"/>
      <c r="K322" s="103"/>
      <c r="L322" s="103"/>
      <c r="M322" s="103"/>
      <c r="N322" s="103"/>
      <c r="O322" s="103"/>
      <c r="P322" s="103"/>
      <c r="Q322" s="103"/>
      <c r="R322" s="103"/>
    </row>
    <row r="323" spans="1:18" s="30" customFormat="1" ht="24" x14ac:dyDescent="0.25">
      <c r="A323" s="103"/>
      <c r="B323" s="103"/>
      <c r="C323" s="103"/>
      <c r="D323" s="103"/>
      <c r="E323" s="103"/>
      <c r="F323" s="104"/>
      <c r="G323" s="104"/>
      <c r="H323" s="104"/>
      <c r="I323" s="105"/>
      <c r="J323" s="106"/>
      <c r="K323" s="103"/>
      <c r="L323" s="103"/>
      <c r="M323" s="103"/>
      <c r="N323" s="103"/>
      <c r="O323" s="103"/>
      <c r="P323" s="103"/>
      <c r="Q323" s="103"/>
      <c r="R323" s="103"/>
    </row>
    <row r="324" spans="1:18" s="30" customFormat="1" ht="24" x14ac:dyDescent="0.25">
      <c r="A324" s="103"/>
      <c r="B324" s="103"/>
      <c r="C324" s="103"/>
      <c r="D324" s="103"/>
      <c r="E324" s="103"/>
      <c r="F324" s="104"/>
      <c r="G324" s="104"/>
      <c r="H324" s="104"/>
      <c r="I324" s="105"/>
      <c r="J324" s="106"/>
      <c r="K324" s="103"/>
      <c r="L324" s="103"/>
      <c r="M324" s="103"/>
      <c r="N324" s="103"/>
      <c r="O324" s="103"/>
      <c r="P324" s="103"/>
      <c r="Q324" s="103"/>
      <c r="R324" s="103"/>
    </row>
    <row r="325" spans="1:18" s="30" customFormat="1" ht="24" x14ac:dyDescent="0.25">
      <c r="A325" s="103"/>
      <c r="B325" s="103"/>
      <c r="C325" s="103"/>
      <c r="D325" s="103"/>
      <c r="E325" s="103"/>
      <c r="F325" s="104"/>
      <c r="G325" s="104"/>
      <c r="H325" s="104"/>
      <c r="I325" s="105"/>
      <c r="J325" s="106"/>
      <c r="K325" s="103"/>
      <c r="L325" s="103"/>
      <c r="M325" s="103"/>
      <c r="N325" s="103"/>
      <c r="O325" s="103"/>
      <c r="P325" s="103"/>
      <c r="Q325" s="103"/>
      <c r="R325" s="103"/>
    </row>
    <row r="326" spans="1:18" s="30" customFormat="1" ht="24" x14ac:dyDescent="0.25">
      <c r="A326" s="103"/>
      <c r="B326" s="103"/>
      <c r="C326" s="103"/>
      <c r="D326" s="103"/>
      <c r="E326" s="103"/>
      <c r="F326" s="104"/>
      <c r="G326" s="104"/>
      <c r="H326" s="104"/>
      <c r="I326" s="105"/>
      <c r="J326" s="106"/>
      <c r="K326" s="103"/>
      <c r="L326" s="103"/>
      <c r="M326" s="103"/>
      <c r="N326" s="103"/>
      <c r="O326" s="103"/>
      <c r="P326" s="103"/>
      <c r="Q326" s="103"/>
      <c r="R326" s="103"/>
    </row>
    <row r="327" spans="1:18" s="30" customFormat="1" ht="24" x14ac:dyDescent="0.25">
      <c r="A327" s="103"/>
      <c r="B327" s="103"/>
      <c r="C327" s="103"/>
      <c r="D327" s="103"/>
      <c r="E327" s="103"/>
      <c r="F327" s="104"/>
      <c r="G327" s="104"/>
      <c r="H327" s="104"/>
      <c r="I327" s="105"/>
      <c r="J327" s="106"/>
      <c r="K327" s="103"/>
      <c r="L327" s="103"/>
      <c r="M327" s="103"/>
      <c r="N327" s="103"/>
      <c r="O327" s="103"/>
      <c r="P327" s="103"/>
      <c r="Q327" s="103"/>
      <c r="R327" s="103"/>
    </row>
    <row r="328" spans="1:18" s="30" customFormat="1" ht="24" x14ac:dyDescent="0.25">
      <c r="A328" s="103"/>
      <c r="B328" s="103"/>
      <c r="C328" s="103"/>
      <c r="D328" s="103"/>
      <c r="E328" s="103"/>
      <c r="F328" s="104"/>
      <c r="G328" s="104"/>
      <c r="H328" s="104"/>
      <c r="I328" s="105"/>
      <c r="J328" s="106"/>
      <c r="K328" s="103"/>
      <c r="L328" s="103"/>
      <c r="M328" s="103"/>
      <c r="N328" s="103"/>
      <c r="O328" s="103"/>
      <c r="P328" s="103"/>
      <c r="Q328" s="103"/>
      <c r="R328" s="103"/>
    </row>
    <row r="329" spans="1:18" s="30" customFormat="1" ht="24" x14ac:dyDescent="0.25">
      <c r="A329" s="103"/>
      <c r="B329" s="103"/>
      <c r="C329" s="103"/>
      <c r="D329" s="103"/>
      <c r="E329" s="103"/>
      <c r="F329" s="104"/>
      <c r="G329" s="104"/>
      <c r="H329" s="104"/>
      <c r="I329" s="105"/>
      <c r="J329" s="106"/>
      <c r="K329" s="103"/>
      <c r="L329" s="103"/>
      <c r="M329" s="103"/>
      <c r="N329" s="103"/>
      <c r="O329" s="103"/>
      <c r="P329" s="103"/>
      <c r="Q329" s="103"/>
      <c r="R329" s="103"/>
    </row>
    <row r="330" spans="1:18" s="30" customFormat="1" ht="24" x14ac:dyDescent="0.25">
      <c r="A330" s="103"/>
      <c r="B330" s="103"/>
      <c r="C330" s="103"/>
      <c r="D330" s="103"/>
      <c r="E330" s="103"/>
      <c r="F330" s="104"/>
      <c r="G330" s="104"/>
      <c r="H330" s="104"/>
      <c r="I330" s="105"/>
      <c r="J330" s="106"/>
      <c r="K330" s="103"/>
      <c r="L330" s="103"/>
      <c r="M330" s="103"/>
      <c r="N330" s="103"/>
      <c r="O330" s="103"/>
      <c r="P330" s="103"/>
      <c r="Q330" s="103"/>
      <c r="R330" s="103"/>
    </row>
    <row r="331" spans="1:18" s="30" customFormat="1" x14ac:dyDescent="0.25">
      <c r="A331" s="1"/>
      <c r="B331" s="1"/>
      <c r="C331" s="1"/>
      <c r="D331" s="1"/>
      <c r="E331" s="1"/>
      <c r="F331" s="107"/>
      <c r="G331" s="107"/>
      <c r="H331" s="107"/>
      <c r="I331" s="108"/>
      <c r="J331" s="109"/>
      <c r="K331" s="1"/>
      <c r="L331" s="1"/>
      <c r="M331" s="1"/>
      <c r="N331" s="1"/>
      <c r="O331" s="1"/>
      <c r="P331" s="1"/>
      <c r="Q331" s="1"/>
      <c r="R331" s="1"/>
    </row>
    <row r="332" spans="1:18" s="30" customFormat="1" x14ac:dyDescent="0.25">
      <c r="A332" s="1"/>
      <c r="B332" s="1"/>
      <c r="C332" s="1"/>
      <c r="D332" s="1"/>
      <c r="E332" s="1"/>
      <c r="F332" s="107"/>
      <c r="G332" s="107"/>
      <c r="H332" s="107"/>
      <c r="I332" s="108"/>
      <c r="J332" s="109"/>
      <c r="K332" s="1"/>
      <c r="L332" s="1"/>
      <c r="M332" s="1"/>
      <c r="N332" s="1"/>
      <c r="O332" s="1"/>
      <c r="P332" s="1"/>
      <c r="Q332" s="1"/>
      <c r="R332" s="1"/>
    </row>
    <row r="333" spans="1:18" s="30" customFormat="1" x14ac:dyDescent="0.25">
      <c r="A333" s="1"/>
      <c r="B333" s="1"/>
      <c r="C333" s="1"/>
      <c r="D333" s="1"/>
      <c r="E333" s="1"/>
      <c r="F333" s="107"/>
      <c r="G333" s="107"/>
      <c r="H333" s="107"/>
      <c r="I333" s="108"/>
      <c r="J333" s="109"/>
      <c r="K333" s="1"/>
      <c r="L333" s="1"/>
      <c r="M333" s="1"/>
      <c r="N333" s="1"/>
      <c r="O333" s="1"/>
      <c r="P333" s="1"/>
      <c r="Q333" s="1"/>
      <c r="R333" s="1"/>
    </row>
    <row r="334" spans="1:18" s="30" customFormat="1" x14ac:dyDescent="0.25">
      <c r="A334" s="1"/>
      <c r="B334" s="1"/>
      <c r="C334" s="1"/>
      <c r="D334" s="1"/>
      <c r="E334" s="1"/>
      <c r="F334" s="107"/>
      <c r="G334" s="107"/>
      <c r="H334" s="107"/>
      <c r="I334" s="108"/>
      <c r="J334" s="109"/>
      <c r="K334" s="1"/>
      <c r="L334" s="1"/>
      <c r="M334" s="1"/>
      <c r="N334" s="1"/>
      <c r="O334" s="1"/>
      <c r="P334" s="1"/>
      <c r="Q334" s="1"/>
      <c r="R334" s="1"/>
    </row>
    <row r="335" spans="1:18" s="30" customFormat="1" x14ac:dyDescent="0.25">
      <c r="A335" s="1"/>
      <c r="B335" s="1"/>
      <c r="C335" s="1"/>
      <c r="D335" s="1"/>
      <c r="E335" s="1"/>
      <c r="F335" s="107"/>
      <c r="G335" s="107"/>
      <c r="H335" s="107"/>
      <c r="I335" s="108"/>
      <c r="J335" s="109"/>
      <c r="K335" s="1"/>
      <c r="L335" s="1"/>
      <c r="M335" s="1"/>
      <c r="N335" s="1"/>
      <c r="O335" s="1"/>
      <c r="P335" s="1"/>
      <c r="Q335" s="1"/>
      <c r="R335" s="1"/>
    </row>
    <row r="336" spans="1:18" s="30" customFormat="1" x14ac:dyDescent="0.25">
      <c r="A336" s="1"/>
      <c r="B336" s="1"/>
      <c r="C336" s="1"/>
      <c r="D336" s="1"/>
      <c r="E336" s="1"/>
      <c r="F336" s="107"/>
      <c r="G336" s="107"/>
      <c r="H336" s="107"/>
      <c r="I336" s="108"/>
      <c r="J336" s="109"/>
      <c r="K336" s="1"/>
      <c r="L336" s="1"/>
      <c r="M336" s="1"/>
      <c r="N336" s="1"/>
      <c r="O336" s="1"/>
      <c r="P336" s="1"/>
      <c r="Q336" s="1"/>
      <c r="R336" s="1"/>
    </row>
    <row r="337" spans="1:18" s="30" customFormat="1" x14ac:dyDescent="0.25">
      <c r="A337" s="1"/>
      <c r="B337" s="1"/>
      <c r="C337" s="1"/>
      <c r="D337" s="1"/>
      <c r="E337" s="1"/>
      <c r="F337" s="107"/>
      <c r="G337" s="107"/>
      <c r="H337" s="107"/>
      <c r="I337" s="108"/>
      <c r="J337" s="109"/>
      <c r="K337" s="1"/>
      <c r="L337" s="1"/>
      <c r="M337" s="1"/>
      <c r="N337" s="1"/>
      <c r="O337" s="1"/>
      <c r="P337" s="1"/>
      <c r="Q337" s="1"/>
      <c r="R337" s="1"/>
    </row>
    <row r="338" spans="1:18" s="30" customFormat="1" x14ac:dyDescent="0.25">
      <c r="A338" s="1"/>
      <c r="B338" s="1"/>
      <c r="C338" s="1"/>
      <c r="D338" s="1"/>
      <c r="E338" s="1"/>
      <c r="F338" s="107"/>
      <c r="G338" s="107"/>
      <c r="H338" s="107"/>
      <c r="I338" s="108"/>
      <c r="J338" s="109"/>
      <c r="K338" s="1"/>
      <c r="L338" s="1"/>
      <c r="M338" s="1"/>
      <c r="N338" s="1"/>
      <c r="O338" s="1"/>
      <c r="P338" s="1"/>
      <c r="Q338" s="1"/>
      <c r="R338" s="1"/>
    </row>
    <row r="339" spans="1:18" s="30" customFormat="1" x14ac:dyDescent="0.25">
      <c r="A339" s="1"/>
      <c r="B339" s="1"/>
      <c r="C339" s="1"/>
      <c r="D339" s="1"/>
      <c r="E339" s="1"/>
      <c r="F339" s="107"/>
      <c r="G339" s="107"/>
      <c r="H339" s="107"/>
      <c r="I339" s="108"/>
      <c r="J339" s="109"/>
      <c r="K339" s="1"/>
      <c r="L339" s="1"/>
      <c r="M339" s="1"/>
      <c r="N339" s="1"/>
      <c r="O339" s="1"/>
      <c r="P339" s="1"/>
      <c r="Q339" s="1"/>
      <c r="R339" s="1"/>
    </row>
    <row r="340" spans="1:18" s="30" customFormat="1" x14ac:dyDescent="0.25">
      <c r="A340" s="1"/>
      <c r="B340" s="1"/>
      <c r="C340" s="1"/>
      <c r="D340" s="1"/>
      <c r="E340" s="1"/>
      <c r="F340" s="107"/>
      <c r="G340" s="107"/>
      <c r="H340" s="107"/>
      <c r="I340" s="108"/>
      <c r="J340" s="109"/>
      <c r="K340" s="1"/>
      <c r="L340" s="1"/>
      <c r="M340" s="1"/>
      <c r="N340" s="1"/>
      <c r="O340" s="1"/>
      <c r="P340" s="1"/>
      <c r="Q340" s="1"/>
      <c r="R340" s="1"/>
    </row>
    <row r="341" spans="1:18" s="30" customFormat="1" x14ac:dyDescent="0.25">
      <c r="F341" s="31"/>
      <c r="G341" s="31"/>
      <c r="H341" s="31"/>
      <c r="I341" s="32"/>
      <c r="J341" s="33"/>
    </row>
    <row r="342" spans="1:18" s="30" customFormat="1" x14ac:dyDescent="0.25">
      <c r="F342" s="31"/>
      <c r="G342" s="31"/>
      <c r="H342" s="31"/>
      <c r="I342" s="32"/>
      <c r="J342" s="33"/>
    </row>
    <row r="343" spans="1:18" s="30" customFormat="1" x14ac:dyDescent="0.25">
      <c r="F343" s="31"/>
      <c r="G343" s="31"/>
      <c r="H343" s="31"/>
      <c r="I343" s="32"/>
      <c r="J343" s="33"/>
    </row>
    <row r="344" spans="1:18" s="30" customFormat="1" x14ac:dyDescent="0.25">
      <c r="F344" s="31"/>
      <c r="G344" s="31"/>
      <c r="H344" s="31"/>
      <c r="I344" s="32"/>
      <c r="J344" s="33"/>
    </row>
    <row r="345" spans="1:18" s="30" customFormat="1" x14ac:dyDescent="0.25">
      <c r="F345" s="31"/>
      <c r="G345" s="31"/>
      <c r="H345" s="31"/>
      <c r="I345" s="32"/>
      <c r="J345" s="33"/>
    </row>
    <row r="346" spans="1:18" s="30" customFormat="1" x14ac:dyDescent="0.25">
      <c r="F346" s="31"/>
      <c r="G346" s="31"/>
      <c r="H346" s="31"/>
      <c r="I346" s="32"/>
      <c r="J346" s="33"/>
    </row>
    <row r="347" spans="1:18" s="30" customFormat="1" x14ac:dyDescent="0.25">
      <c r="F347" s="31"/>
      <c r="G347" s="31"/>
      <c r="H347" s="31"/>
      <c r="I347" s="32"/>
      <c r="J347" s="33"/>
    </row>
    <row r="348" spans="1:18" s="30" customFormat="1" x14ac:dyDescent="0.25">
      <c r="F348" s="31"/>
      <c r="G348" s="31"/>
      <c r="H348" s="31"/>
      <c r="I348" s="32"/>
      <c r="J348" s="33"/>
    </row>
    <row r="349" spans="1:18" s="30" customFormat="1" x14ac:dyDescent="0.25">
      <c r="F349" s="31"/>
      <c r="G349" s="31"/>
      <c r="H349" s="31"/>
      <c r="I349" s="32"/>
      <c r="J349" s="33"/>
    </row>
    <row r="350" spans="1:18" s="30" customFormat="1" x14ac:dyDescent="0.25">
      <c r="F350" s="31"/>
      <c r="G350" s="31"/>
      <c r="H350" s="31"/>
      <c r="I350" s="32"/>
      <c r="J350" s="33"/>
    </row>
    <row r="351" spans="1:18" s="30" customFormat="1" x14ac:dyDescent="0.25">
      <c r="F351" s="31"/>
      <c r="G351" s="31"/>
      <c r="H351" s="31"/>
      <c r="I351" s="32"/>
      <c r="J351" s="33"/>
    </row>
    <row r="352" spans="1:18" s="30" customFormat="1" x14ac:dyDescent="0.25">
      <c r="F352" s="31"/>
      <c r="G352" s="31"/>
      <c r="H352" s="31"/>
      <c r="I352" s="32"/>
      <c r="J352" s="33"/>
    </row>
    <row r="353" spans="6:10" s="30" customFormat="1" x14ac:dyDescent="0.25">
      <c r="F353" s="31"/>
      <c r="G353" s="31"/>
      <c r="H353" s="31"/>
      <c r="I353" s="32"/>
      <c r="J353" s="33"/>
    </row>
    <row r="354" spans="6:10" s="30" customFormat="1" x14ac:dyDescent="0.25">
      <c r="F354" s="31"/>
      <c r="G354" s="31"/>
      <c r="H354" s="31"/>
      <c r="I354" s="32"/>
      <c r="J354" s="33"/>
    </row>
    <row r="355" spans="6:10" s="30" customFormat="1" x14ac:dyDescent="0.25">
      <c r="F355" s="31"/>
      <c r="G355" s="31"/>
      <c r="H355" s="31"/>
      <c r="I355" s="32"/>
      <c r="J355" s="33"/>
    </row>
    <row r="356" spans="6:10" s="30" customFormat="1" x14ac:dyDescent="0.25">
      <c r="F356" s="31"/>
      <c r="G356" s="31"/>
      <c r="H356" s="31"/>
      <c r="I356" s="32"/>
      <c r="J356" s="33"/>
    </row>
    <row r="357" spans="6:10" s="30" customFormat="1" x14ac:dyDescent="0.25">
      <c r="F357" s="31"/>
      <c r="G357" s="31"/>
      <c r="H357" s="31"/>
      <c r="I357" s="32"/>
      <c r="J357" s="33"/>
    </row>
    <row r="358" spans="6:10" s="30" customFormat="1" x14ac:dyDescent="0.25">
      <c r="F358" s="31"/>
      <c r="G358" s="31"/>
      <c r="H358" s="31"/>
      <c r="I358" s="32"/>
      <c r="J358" s="33"/>
    </row>
    <row r="359" spans="6:10" s="30" customFormat="1" x14ac:dyDescent="0.25">
      <c r="F359" s="31"/>
      <c r="G359" s="31"/>
      <c r="H359" s="31"/>
      <c r="I359" s="32"/>
      <c r="J359" s="33"/>
    </row>
    <row r="360" spans="6:10" s="30" customFormat="1" x14ac:dyDescent="0.25">
      <c r="F360" s="31"/>
      <c r="G360" s="31"/>
      <c r="H360" s="31"/>
      <c r="I360" s="32"/>
      <c r="J360" s="33"/>
    </row>
    <row r="361" spans="6:10" s="30" customFormat="1" x14ac:dyDescent="0.25">
      <c r="F361" s="31"/>
      <c r="G361" s="31"/>
      <c r="H361" s="31"/>
      <c r="I361" s="32"/>
      <c r="J361" s="33"/>
    </row>
    <row r="362" spans="6:10" s="30" customFormat="1" x14ac:dyDescent="0.25">
      <c r="F362" s="31"/>
      <c r="G362" s="31"/>
      <c r="H362" s="31"/>
      <c r="I362" s="32"/>
      <c r="J362" s="33"/>
    </row>
    <row r="363" spans="6:10" s="30" customFormat="1" x14ac:dyDescent="0.25">
      <c r="F363" s="31"/>
      <c r="G363" s="31"/>
      <c r="H363" s="31"/>
      <c r="I363" s="32"/>
      <c r="J363" s="33"/>
    </row>
    <row r="364" spans="6:10" s="30" customFormat="1" x14ac:dyDescent="0.25">
      <c r="F364" s="31"/>
      <c r="G364" s="31"/>
      <c r="H364" s="31"/>
      <c r="I364" s="32"/>
      <c r="J364" s="33"/>
    </row>
    <row r="365" spans="6:10" s="30" customFormat="1" x14ac:dyDescent="0.25">
      <c r="F365" s="31"/>
      <c r="G365" s="31"/>
      <c r="H365" s="31"/>
      <c r="I365" s="32"/>
      <c r="J365" s="33"/>
    </row>
    <row r="366" spans="6:10" s="30" customFormat="1" x14ac:dyDescent="0.25">
      <c r="F366" s="31"/>
      <c r="G366" s="31"/>
      <c r="H366" s="31"/>
      <c r="I366" s="32"/>
      <c r="J366" s="33"/>
    </row>
    <row r="367" spans="6:10" s="30" customFormat="1" x14ac:dyDescent="0.25">
      <c r="F367" s="31"/>
      <c r="G367" s="31"/>
      <c r="H367" s="31"/>
      <c r="I367" s="32"/>
      <c r="J367" s="33"/>
    </row>
    <row r="368" spans="6:10" s="30" customFormat="1" x14ac:dyDescent="0.25">
      <c r="F368" s="31"/>
      <c r="G368" s="31"/>
      <c r="H368" s="31"/>
      <c r="I368" s="32"/>
      <c r="J368" s="33"/>
    </row>
    <row r="369" spans="6:10" s="30" customFormat="1" x14ac:dyDescent="0.25">
      <c r="F369" s="31"/>
      <c r="G369" s="31"/>
      <c r="H369" s="31"/>
      <c r="I369" s="32"/>
      <c r="J369" s="33"/>
    </row>
    <row r="370" spans="6:10" s="30" customFormat="1" x14ac:dyDescent="0.25">
      <c r="F370" s="31"/>
      <c r="G370" s="31"/>
      <c r="H370" s="31"/>
      <c r="I370" s="32"/>
      <c r="J370" s="33"/>
    </row>
    <row r="371" spans="6:10" s="30" customFormat="1" x14ac:dyDescent="0.25">
      <c r="F371" s="31"/>
      <c r="G371" s="31"/>
      <c r="H371" s="31"/>
      <c r="I371" s="32"/>
      <c r="J371" s="33"/>
    </row>
    <row r="372" spans="6:10" s="30" customFormat="1" x14ac:dyDescent="0.25">
      <c r="F372" s="31"/>
      <c r="G372" s="31"/>
      <c r="H372" s="31"/>
      <c r="I372" s="32"/>
      <c r="J372" s="33"/>
    </row>
    <row r="373" spans="6:10" s="30" customFormat="1" x14ac:dyDescent="0.25">
      <c r="F373" s="31"/>
      <c r="G373" s="31"/>
      <c r="H373" s="31"/>
      <c r="I373" s="32"/>
      <c r="J373" s="33"/>
    </row>
    <row r="374" spans="6:10" s="30" customFormat="1" x14ac:dyDescent="0.25">
      <c r="F374" s="31"/>
      <c r="G374" s="31"/>
      <c r="H374" s="31"/>
      <c r="I374" s="32"/>
      <c r="J374" s="33"/>
    </row>
    <row r="375" spans="6:10" s="30" customFormat="1" x14ac:dyDescent="0.25">
      <c r="F375" s="31"/>
      <c r="G375" s="31"/>
      <c r="H375" s="31"/>
      <c r="I375" s="32"/>
      <c r="J375" s="33"/>
    </row>
    <row r="376" spans="6:10" s="30" customFormat="1" x14ac:dyDescent="0.25">
      <c r="F376" s="31"/>
      <c r="G376" s="31"/>
      <c r="H376" s="31"/>
      <c r="I376" s="32"/>
      <c r="J376" s="33"/>
    </row>
    <row r="377" spans="6:10" s="30" customFormat="1" x14ac:dyDescent="0.25">
      <c r="F377" s="31"/>
      <c r="G377" s="31"/>
      <c r="H377" s="31"/>
      <c r="I377" s="32"/>
      <c r="J377" s="33"/>
    </row>
    <row r="378" spans="6:10" s="30" customFormat="1" x14ac:dyDescent="0.25">
      <c r="F378" s="31"/>
      <c r="G378" s="31"/>
      <c r="H378" s="31"/>
      <c r="I378" s="32"/>
      <c r="J378" s="33"/>
    </row>
    <row r="379" spans="6:10" s="30" customFormat="1" x14ac:dyDescent="0.25">
      <c r="F379" s="31"/>
      <c r="G379" s="31"/>
      <c r="H379" s="31"/>
      <c r="I379" s="32"/>
      <c r="J379" s="33"/>
    </row>
    <row r="380" spans="6:10" s="30" customFormat="1" x14ac:dyDescent="0.25">
      <c r="F380" s="31"/>
      <c r="G380" s="31"/>
      <c r="H380" s="31"/>
      <c r="I380" s="32"/>
      <c r="J380" s="33"/>
    </row>
    <row r="381" spans="6:10" s="30" customFormat="1" x14ac:dyDescent="0.25">
      <c r="F381" s="31"/>
      <c r="G381" s="31"/>
      <c r="H381" s="31"/>
      <c r="I381" s="32"/>
      <c r="J381" s="33"/>
    </row>
    <row r="382" spans="6:10" s="30" customFormat="1" x14ac:dyDescent="0.25">
      <c r="F382" s="31"/>
      <c r="G382" s="31"/>
      <c r="H382" s="31"/>
      <c r="I382" s="32"/>
      <c r="J382" s="33"/>
    </row>
    <row r="383" spans="6:10" s="30" customFormat="1" x14ac:dyDescent="0.25">
      <c r="F383" s="31"/>
      <c r="G383" s="31"/>
      <c r="H383" s="31"/>
      <c r="I383" s="32"/>
      <c r="J383" s="33"/>
    </row>
    <row r="384" spans="6:10" s="30" customFormat="1" x14ac:dyDescent="0.25">
      <c r="F384" s="31"/>
      <c r="G384" s="31"/>
      <c r="H384" s="31"/>
      <c r="I384" s="32"/>
      <c r="J384" s="33"/>
    </row>
    <row r="385" spans="6:10" s="30" customFormat="1" x14ac:dyDescent="0.25">
      <c r="F385" s="31"/>
      <c r="G385" s="31"/>
      <c r="H385" s="31"/>
      <c r="I385" s="32"/>
      <c r="J385" s="33"/>
    </row>
    <row r="386" spans="6:10" s="30" customFormat="1" x14ac:dyDescent="0.25">
      <c r="F386" s="31"/>
      <c r="G386" s="31"/>
      <c r="H386" s="31"/>
      <c r="I386" s="32"/>
      <c r="J386" s="33"/>
    </row>
    <row r="387" spans="6:10" s="30" customFormat="1" x14ac:dyDescent="0.25">
      <c r="F387" s="31"/>
      <c r="G387" s="31"/>
      <c r="H387" s="31"/>
      <c r="I387" s="32"/>
      <c r="J387" s="33"/>
    </row>
    <row r="388" spans="6:10" s="30" customFormat="1" x14ac:dyDescent="0.25">
      <c r="F388" s="31"/>
      <c r="G388" s="31"/>
      <c r="H388" s="31"/>
      <c r="I388" s="32"/>
      <c r="J388" s="33"/>
    </row>
    <row r="389" spans="6:10" s="30" customFormat="1" x14ac:dyDescent="0.25">
      <c r="F389" s="31"/>
      <c r="G389" s="31"/>
      <c r="H389" s="31"/>
      <c r="I389" s="32"/>
      <c r="J389" s="33"/>
    </row>
    <row r="390" spans="6:10" s="30" customFormat="1" x14ac:dyDescent="0.25">
      <c r="F390" s="31"/>
      <c r="G390" s="31"/>
      <c r="H390" s="31"/>
      <c r="I390" s="32"/>
      <c r="J390" s="33"/>
    </row>
    <row r="391" spans="6:10" s="30" customFormat="1" x14ac:dyDescent="0.25">
      <c r="F391" s="31"/>
      <c r="G391" s="31"/>
      <c r="H391" s="31"/>
      <c r="I391" s="32"/>
      <c r="J391" s="33"/>
    </row>
    <row r="392" spans="6:10" s="30" customFormat="1" x14ac:dyDescent="0.25">
      <c r="F392" s="31"/>
      <c r="G392" s="31"/>
      <c r="H392" s="31"/>
      <c r="I392" s="32"/>
      <c r="J392" s="33"/>
    </row>
    <row r="393" spans="6:10" s="30" customFormat="1" x14ac:dyDescent="0.25">
      <c r="F393" s="31"/>
      <c r="G393" s="31"/>
      <c r="H393" s="31"/>
      <c r="I393" s="32"/>
      <c r="J393" s="33"/>
    </row>
    <row r="394" spans="6:10" s="30" customFormat="1" x14ac:dyDescent="0.25">
      <c r="F394" s="31"/>
      <c r="G394" s="31"/>
      <c r="H394" s="31"/>
      <c r="I394" s="32"/>
      <c r="J394" s="33"/>
    </row>
    <row r="395" spans="6:10" s="30" customFormat="1" x14ac:dyDescent="0.25">
      <c r="F395" s="31"/>
      <c r="G395" s="31"/>
      <c r="H395" s="31"/>
      <c r="I395" s="32"/>
      <c r="J395" s="33"/>
    </row>
    <row r="396" spans="6:10" s="30" customFormat="1" x14ac:dyDescent="0.25">
      <c r="F396" s="31"/>
      <c r="G396" s="31"/>
      <c r="H396" s="31"/>
      <c r="I396" s="32"/>
      <c r="J396" s="33"/>
    </row>
    <row r="397" spans="6:10" s="30" customFormat="1" x14ac:dyDescent="0.25">
      <c r="F397" s="31"/>
      <c r="G397" s="31"/>
      <c r="H397" s="31"/>
      <c r="I397" s="32"/>
      <c r="J397" s="33"/>
    </row>
    <row r="398" spans="6:10" s="30" customFormat="1" x14ac:dyDescent="0.25">
      <c r="F398" s="31"/>
      <c r="G398" s="31"/>
      <c r="H398" s="31"/>
      <c r="I398" s="32"/>
      <c r="J398" s="33"/>
    </row>
    <row r="399" spans="6:10" s="30" customFormat="1" x14ac:dyDescent="0.25">
      <c r="F399" s="31"/>
      <c r="G399" s="31"/>
      <c r="H399" s="31"/>
      <c r="I399" s="32"/>
      <c r="J399" s="33"/>
    </row>
    <row r="400" spans="6:10" s="30" customFormat="1" x14ac:dyDescent="0.25">
      <c r="F400" s="31"/>
      <c r="G400" s="31"/>
      <c r="H400" s="31"/>
      <c r="I400" s="32"/>
      <c r="J400" s="33"/>
    </row>
    <row r="401" spans="6:10" s="30" customFormat="1" x14ac:dyDescent="0.25">
      <c r="F401" s="31"/>
      <c r="G401" s="31"/>
      <c r="H401" s="31"/>
      <c r="I401" s="32"/>
      <c r="J401" s="33"/>
    </row>
    <row r="402" spans="6:10" s="30" customFormat="1" x14ac:dyDescent="0.25">
      <c r="F402" s="31"/>
      <c r="G402" s="31"/>
      <c r="H402" s="31"/>
      <c r="I402" s="32"/>
      <c r="J402" s="33"/>
    </row>
    <row r="403" spans="6:10" s="30" customFormat="1" x14ac:dyDescent="0.25">
      <c r="F403" s="31"/>
      <c r="G403" s="31"/>
      <c r="H403" s="31"/>
      <c r="I403" s="32"/>
      <c r="J403" s="33"/>
    </row>
    <row r="404" spans="6:10" s="30" customFormat="1" x14ac:dyDescent="0.25">
      <c r="F404" s="31"/>
      <c r="G404" s="31"/>
      <c r="H404" s="31"/>
      <c r="I404" s="32"/>
      <c r="J404" s="33"/>
    </row>
    <row r="405" spans="6:10" s="30" customFormat="1" x14ac:dyDescent="0.25">
      <c r="F405" s="31"/>
      <c r="G405" s="31"/>
      <c r="H405" s="31"/>
      <c r="I405" s="32"/>
      <c r="J405" s="33"/>
    </row>
    <row r="406" spans="6:10" s="30" customFormat="1" x14ac:dyDescent="0.25">
      <c r="F406" s="31"/>
      <c r="G406" s="31"/>
      <c r="H406" s="31"/>
      <c r="I406" s="32"/>
      <c r="J406" s="33"/>
    </row>
    <row r="407" spans="6:10" s="30" customFormat="1" x14ac:dyDescent="0.25">
      <c r="F407" s="31"/>
      <c r="G407" s="31"/>
      <c r="H407" s="31"/>
      <c r="I407" s="32"/>
      <c r="J407" s="33"/>
    </row>
    <row r="408" spans="6:10" s="30" customFormat="1" x14ac:dyDescent="0.25">
      <c r="F408" s="31"/>
      <c r="G408" s="31"/>
      <c r="H408" s="31"/>
      <c r="I408" s="32"/>
      <c r="J408" s="33"/>
    </row>
    <row r="409" spans="6:10" s="30" customFormat="1" x14ac:dyDescent="0.25">
      <c r="F409" s="31"/>
      <c r="G409" s="31"/>
      <c r="H409" s="31"/>
      <c r="I409" s="32"/>
      <c r="J409" s="33"/>
    </row>
    <row r="410" spans="6:10" s="30" customFormat="1" x14ac:dyDescent="0.25">
      <c r="F410" s="31"/>
      <c r="G410" s="31"/>
      <c r="H410" s="31"/>
      <c r="I410" s="32"/>
      <c r="J410" s="33"/>
    </row>
    <row r="411" spans="6:10" s="30" customFormat="1" x14ac:dyDescent="0.25">
      <c r="F411" s="31"/>
      <c r="G411" s="31"/>
      <c r="H411" s="31"/>
      <c r="I411" s="32"/>
      <c r="J411" s="33"/>
    </row>
    <row r="412" spans="6:10" s="30" customFormat="1" x14ac:dyDescent="0.25">
      <c r="F412" s="31"/>
      <c r="G412" s="31"/>
      <c r="H412" s="31"/>
      <c r="I412" s="32"/>
      <c r="J412" s="33"/>
    </row>
    <row r="413" spans="6:10" s="30" customFormat="1" x14ac:dyDescent="0.25">
      <c r="F413" s="31"/>
      <c r="G413" s="31"/>
      <c r="H413" s="31"/>
      <c r="I413" s="32"/>
      <c r="J413" s="33"/>
    </row>
    <row r="414" spans="6:10" s="30" customFormat="1" x14ac:dyDescent="0.25">
      <c r="F414" s="31"/>
      <c r="G414" s="31"/>
      <c r="H414" s="31"/>
      <c r="I414" s="32"/>
      <c r="J414" s="33"/>
    </row>
    <row r="415" spans="6:10" s="30" customFormat="1" x14ac:dyDescent="0.25">
      <c r="F415" s="31"/>
      <c r="G415" s="31"/>
      <c r="H415" s="31"/>
      <c r="I415" s="32"/>
      <c r="J415" s="33"/>
    </row>
    <row r="416" spans="6:10" s="30" customFormat="1" x14ac:dyDescent="0.25">
      <c r="F416" s="31"/>
      <c r="G416" s="31"/>
      <c r="H416" s="31"/>
      <c r="I416" s="32"/>
      <c r="J416" s="33"/>
    </row>
    <row r="417" spans="6:10" s="30" customFormat="1" x14ac:dyDescent="0.25">
      <c r="F417" s="31"/>
      <c r="G417" s="31"/>
      <c r="H417" s="31"/>
      <c r="I417" s="32"/>
      <c r="J417" s="33"/>
    </row>
    <row r="418" spans="6:10" s="30" customFormat="1" x14ac:dyDescent="0.25">
      <c r="F418" s="31"/>
      <c r="G418" s="31"/>
      <c r="H418" s="31"/>
      <c r="I418" s="32"/>
      <c r="J418" s="33"/>
    </row>
    <row r="419" spans="6:10" s="30" customFormat="1" x14ac:dyDescent="0.25">
      <c r="F419" s="31"/>
      <c r="G419" s="31"/>
      <c r="H419" s="31"/>
      <c r="I419" s="32"/>
      <c r="J419" s="33"/>
    </row>
    <row r="420" spans="6:10" s="30" customFormat="1" x14ac:dyDescent="0.25">
      <c r="F420" s="31"/>
      <c r="G420" s="31"/>
      <c r="H420" s="31"/>
      <c r="I420" s="32"/>
      <c r="J420" s="33"/>
    </row>
    <row r="421" spans="6:10" s="30" customFormat="1" x14ac:dyDescent="0.25">
      <c r="F421" s="31"/>
      <c r="G421" s="31"/>
      <c r="H421" s="31"/>
      <c r="I421" s="32"/>
      <c r="J421" s="33"/>
    </row>
    <row r="422" spans="6:10" s="30" customFormat="1" x14ac:dyDescent="0.25">
      <c r="F422" s="31"/>
      <c r="G422" s="31"/>
      <c r="H422" s="31"/>
      <c r="I422" s="32"/>
      <c r="J422" s="33"/>
    </row>
    <row r="423" spans="6:10" s="30" customFormat="1" x14ac:dyDescent="0.25">
      <c r="F423" s="31"/>
      <c r="G423" s="31"/>
      <c r="H423" s="31"/>
      <c r="I423" s="32"/>
      <c r="J423" s="33"/>
    </row>
    <row r="424" spans="6:10" s="30" customFormat="1" x14ac:dyDescent="0.25">
      <c r="F424" s="31"/>
      <c r="G424" s="31"/>
      <c r="H424" s="31"/>
      <c r="I424" s="32"/>
      <c r="J424" s="33"/>
    </row>
    <row r="425" spans="6:10" s="30" customFormat="1" x14ac:dyDescent="0.25">
      <c r="F425" s="31"/>
      <c r="G425" s="31"/>
      <c r="H425" s="31"/>
      <c r="I425" s="32"/>
      <c r="J425" s="33"/>
    </row>
    <row r="426" spans="6:10" s="30" customFormat="1" x14ac:dyDescent="0.25">
      <c r="F426" s="31"/>
      <c r="G426" s="31"/>
      <c r="H426" s="31"/>
      <c r="I426" s="32"/>
      <c r="J426" s="33"/>
    </row>
    <row r="427" spans="6:10" s="30" customFormat="1" x14ac:dyDescent="0.25">
      <c r="F427" s="31"/>
      <c r="G427" s="31"/>
      <c r="H427" s="31"/>
      <c r="I427" s="32"/>
      <c r="J427" s="33"/>
    </row>
    <row r="428" spans="6:10" s="30" customFormat="1" x14ac:dyDescent="0.25">
      <c r="F428" s="31"/>
      <c r="G428" s="31"/>
      <c r="H428" s="31"/>
      <c r="I428" s="32"/>
      <c r="J428" s="33"/>
    </row>
    <row r="429" spans="6:10" s="30" customFormat="1" x14ac:dyDescent="0.25">
      <c r="F429" s="31"/>
      <c r="G429" s="31"/>
      <c r="H429" s="31"/>
      <c r="I429" s="32"/>
      <c r="J429" s="33"/>
    </row>
    <row r="430" spans="6:10" s="30" customFormat="1" x14ac:dyDescent="0.25">
      <c r="F430" s="31"/>
      <c r="G430" s="31"/>
      <c r="H430" s="31"/>
      <c r="I430" s="32"/>
      <c r="J430" s="33"/>
    </row>
    <row r="431" spans="6:10" s="30" customFormat="1" x14ac:dyDescent="0.25">
      <c r="F431" s="31"/>
      <c r="G431" s="31"/>
      <c r="H431" s="31"/>
      <c r="I431" s="32"/>
      <c r="J431" s="33"/>
    </row>
    <row r="432" spans="6:10" s="30" customFormat="1" x14ac:dyDescent="0.25">
      <c r="F432" s="31"/>
      <c r="G432" s="31"/>
      <c r="H432" s="31"/>
      <c r="I432" s="32"/>
      <c r="J432" s="33"/>
    </row>
    <row r="433" spans="6:10" s="30" customFormat="1" x14ac:dyDescent="0.25">
      <c r="F433" s="31"/>
      <c r="G433" s="31"/>
      <c r="H433" s="31"/>
      <c r="I433" s="32"/>
      <c r="J433" s="33"/>
    </row>
    <row r="434" spans="6:10" s="30" customFormat="1" x14ac:dyDescent="0.25">
      <c r="F434" s="31"/>
      <c r="G434" s="31"/>
      <c r="H434" s="31"/>
      <c r="I434" s="32"/>
      <c r="J434" s="33"/>
    </row>
    <row r="435" spans="6:10" s="30" customFormat="1" x14ac:dyDescent="0.25">
      <c r="F435" s="31"/>
      <c r="G435" s="31"/>
      <c r="H435" s="31"/>
      <c r="I435" s="32"/>
      <c r="J435" s="33"/>
    </row>
    <row r="436" spans="6:10" s="30" customFormat="1" x14ac:dyDescent="0.25">
      <c r="F436" s="31"/>
      <c r="G436" s="31"/>
      <c r="H436" s="31"/>
      <c r="I436" s="32"/>
      <c r="J436" s="33"/>
    </row>
    <row r="437" spans="6:10" s="30" customFormat="1" x14ac:dyDescent="0.25">
      <c r="F437" s="31"/>
      <c r="G437" s="31"/>
      <c r="H437" s="31"/>
      <c r="I437" s="32"/>
      <c r="J437" s="33"/>
    </row>
    <row r="438" spans="6:10" s="30" customFormat="1" x14ac:dyDescent="0.25">
      <c r="F438" s="31"/>
      <c r="G438" s="31"/>
      <c r="H438" s="31"/>
      <c r="I438" s="32"/>
      <c r="J438" s="33"/>
    </row>
    <row r="439" spans="6:10" s="30" customFormat="1" x14ac:dyDescent="0.25">
      <c r="F439" s="31"/>
      <c r="G439" s="31"/>
      <c r="H439" s="31"/>
      <c r="I439" s="32"/>
      <c r="J439" s="33"/>
    </row>
    <row r="440" spans="6:10" s="30" customFormat="1" x14ac:dyDescent="0.25">
      <c r="F440" s="31"/>
      <c r="G440" s="31"/>
      <c r="H440" s="31"/>
      <c r="I440" s="32"/>
      <c r="J440" s="33"/>
    </row>
    <row r="441" spans="6:10" s="30" customFormat="1" x14ac:dyDescent="0.25">
      <c r="F441" s="31"/>
      <c r="G441" s="31"/>
      <c r="H441" s="31"/>
      <c r="I441" s="32"/>
      <c r="J441" s="33"/>
    </row>
    <row r="442" spans="6:10" s="30" customFormat="1" x14ac:dyDescent="0.25">
      <c r="F442" s="31"/>
      <c r="G442" s="31"/>
      <c r="H442" s="31"/>
      <c r="I442" s="32"/>
      <c r="J442" s="33"/>
    </row>
    <row r="443" spans="6:10" s="30" customFormat="1" x14ac:dyDescent="0.25">
      <c r="F443" s="31"/>
      <c r="G443" s="31"/>
      <c r="H443" s="31"/>
      <c r="I443" s="32"/>
      <c r="J443" s="33"/>
    </row>
    <row r="444" spans="6:10" s="30" customFormat="1" x14ac:dyDescent="0.25">
      <c r="F444" s="31"/>
      <c r="G444" s="31"/>
      <c r="H444" s="31"/>
      <c r="I444" s="32"/>
      <c r="J444" s="33"/>
    </row>
    <row r="445" spans="6:10" s="30" customFormat="1" x14ac:dyDescent="0.25">
      <c r="F445" s="31"/>
      <c r="G445" s="31"/>
      <c r="H445" s="31"/>
      <c r="I445" s="32"/>
      <c r="J445" s="33"/>
    </row>
    <row r="446" spans="6:10" s="30" customFormat="1" x14ac:dyDescent="0.25">
      <c r="F446" s="31"/>
      <c r="G446" s="31"/>
      <c r="H446" s="31"/>
      <c r="I446" s="32"/>
      <c r="J446" s="33"/>
    </row>
    <row r="447" spans="6:10" s="30" customFormat="1" x14ac:dyDescent="0.25">
      <c r="F447" s="31"/>
      <c r="G447" s="31"/>
      <c r="H447" s="31"/>
      <c r="I447" s="32"/>
      <c r="J447" s="33"/>
    </row>
    <row r="448" spans="6:10" s="30" customFormat="1" x14ac:dyDescent="0.25">
      <c r="F448" s="31"/>
      <c r="G448" s="31"/>
      <c r="H448" s="31"/>
      <c r="I448" s="32"/>
      <c r="J448" s="33"/>
    </row>
    <row r="449" spans="6:10" s="30" customFormat="1" x14ac:dyDescent="0.25">
      <c r="F449" s="31"/>
      <c r="G449" s="31"/>
      <c r="H449" s="31"/>
      <c r="I449" s="32"/>
      <c r="J449" s="33"/>
    </row>
    <row r="450" spans="6:10" s="30" customFormat="1" x14ac:dyDescent="0.25">
      <c r="F450" s="31"/>
      <c r="G450" s="31"/>
      <c r="H450" s="31"/>
      <c r="I450" s="32"/>
      <c r="J450" s="33"/>
    </row>
    <row r="451" spans="6:10" s="30" customFormat="1" x14ac:dyDescent="0.25">
      <c r="F451" s="31"/>
      <c r="G451" s="31"/>
      <c r="H451" s="31"/>
      <c r="I451" s="32"/>
      <c r="J451" s="33"/>
    </row>
    <row r="452" spans="6:10" s="30" customFormat="1" x14ac:dyDescent="0.25">
      <c r="F452" s="31"/>
      <c r="G452" s="31"/>
      <c r="H452" s="31"/>
      <c r="I452" s="32"/>
      <c r="J452" s="33"/>
    </row>
    <row r="453" spans="6:10" s="30" customFormat="1" x14ac:dyDescent="0.25">
      <c r="F453" s="31"/>
      <c r="G453" s="31"/>
      <c r="H453" s="31"/>
      <c r="I453" s="32"/>
      <c r="J453" s="33"/>
    </row>
    <row r="454" spans="6:10" s="30" customFormat="1" x14ac:dyDescent="0.25">
      <c r="F454" s="31"/>
      <c r="G454" s="31"/>
      <c r="H454" s="31"/>
      <c r="I454" s="32"/>
      <c r="J454" s="33"/>
    </row>
    <row r="455" spans="6:10" s="30" customFormat="1" x14ac:dyDescent="0.25">
      <c r="F455" s="31"/>
      <c r="G455" s="31"/>
      <c r="H455" s="31"/>
      <c r="I455" s="32"/>
      <c r="J455" s="33"/>
    </row>
    <row r="456" spans="6:10" s="30" customFormat="1" x14ac:dyDescent="0.25">
      <c r="F456" s="31"/>
      <c r="G456" s="31"/>
      <c r="H456" s="31"/>
      <c r="I456" s="32"/>
      <c r="J456" s="33"/>
    </row>
    <row r="457" spans="6:10" s="30" customFormat="1" x14ac:dyDescent="0.25">
      <c r="F457" s="31"/>
      <c r="G457" s="31"/>
      <c r="H457" s="31"/>
      <c r="I457" s="32"/>
      <c r="J457" s="33"/>
    </row>
    <row r="458" spans="6:10" s="30" customFormat="1" x14ac:dyDescent="0.25">
      <c r="F458" s="31"/>
      <c r="G458" s="31"/>
      <c r="H458" s="31"/>
      <c r="I458" s="32"/>
      <c r="J458" s="33"/>
    </row>
    <row r="459" spans="6:10" s="30" customFormat="1" x14ac:dyDescent="0.25">
      <c r="F459" s="31"/>
      <c r="G459" s="31"/>
      <c r="H459" s="31"/>
      <c r="I459" s="32"/>
      <c r="J459" s="33"/>
    </row>
    <row r="460" spans="6:10" s="30" customFormat="1" x14ac:dyDescent="0.25">
      <c r="F460" s="31"/>
      <c r="G460" s="31"/>
      <c r="H460" s="31"/>
      <c r="I460" s="32"/>
      <c r="J460" s="33"/>
    </row>
    <row r="461" spans="6:10" s="30" customFormat="1" x14ac:dyDescent="0.25">
      <c r="F461" s="31"/>
      <c r="G461" s="31"/>
      <c r="H461" s="31"/>
      <c r="I461" s="32"/>
      <c r="J461" s="33"/>
    </row>
    <row r="462" spans="6:10" s="30" customFormat="1" x14ac:dyDescent="0.25">
      <c r="F462" s="31"/>
      <c r="G462" s="31"/>
      <c r="H462" s="31"/>
      <c r="I462" s="32"/>
      <c r="J462" s="33"/>
    </row>
    <row r="463" spans="6:10" s="30" customFormat="1" x14ac:dyDescent="0.25">
      <c r="F463" s="31"/>
      <c r="G463" s="31"/>
      <c r="H463" s="31"/>
      <c r="I463" s="32"/>
      <c r="J463" s="33"/>
    </row>
    <row r="464" spans="6:10" s="30" customFormat="1" x14ac:dyDescent="0.25">
      <c r="F464" s="31"/>
      <c r="G464" s="31"/>
      <c r="H464" s="31"/>
      <c r="I464" s="32"/>
      <c r="J464" s="33"/>
    </row>
    <row r="465" spans="6:10" s="30" customFormat="1" x14ac:dyDescent="0.25">
      <c r="F465" s="31"/>
      <c r="G465" s="31"/>
      <c r="H465" s="31"/>
      <c r="I465" s="32"/>
      <c r="J465" s="33"/>
    </row>
    <row r="466" spans="6:10" s="30" customFormat="1" x14ac:dyDescent="0.25">
      <c r="F466" s="31"/>
      <c r="G466" s="31"/>
      <c r="H466" s="31"/>
      <c r="I466" s="32"/>
      <c r="J466" s="33"/>
    </row>
    <row r="467" spans="6:10" s="30" customFormat="1" x14ac:dyDescent="0.25">
      <c r="F467" s="31"/>
      <c r="G467" s="31"/>
      <c r="H467" s="31"/>
      <c r="I467" s="32"/>
      <c r="J467" s="33"/>
    </row>
    <row r="468" spans="6:10" s="30" customFormat="1" x14ac:dyDescent="0.25">
      <c r="F468" s="31"/>
      <c r="G468" s="31"/>
      <c r="H468" s="31"/>
      <c r="I468" s="32"/>
      <c r="J468" s="33"/>
    </row>
    <row r="469" spans="6:10" s="30" customFormat="1" x14ac:dyDescent="0.25">
      <c r="F469" s="31"/>
      <c r="G469" s="31"/>
      <c r="H469" s="31"/>
      <c r="I469" s="32"/>
      <c r="J469" s="33"/>
    </row>
    <row r="470" spans="6:10" s="30" customFormat="1" x14ac:dyDescent="0.25">
      <c r="F470" s="31"/>
      <c r="G470" s="31"/>
      <c r="H470" s="31"/>
      <c r="I470" s="32"/>
      <c r="J470" s="33"/>
    </row>
    <row r="471" spans="6:10" s="30" customFormat="1" x14ac:dyDescent="0.25">
      <c r="F471" s="31"/>
      <c r="G471" s="31"/>
      <c r="H471" s="31"/>
      <c r="I471" s="32"/>
      <c r="J471" s="33"/>
    </row>
    <row r="472" spans="6:10" s="30" customFormat="1" x14ac:dyDescent="0.25">
      <c r="F472" s="31"/>
      <c r="G472" s="31"/>
      <c r="H472" s="31"/>
      <c r="I472" s="32"/>
      <c r="J472" s="33"/>
    </row>
    <row r="473" spans="6:10" s="30" customFormat="1" x14ac:dyDescent="0.25">
      <c r="F473" s="31"/>
      <c r="G473" s="31"/>
      <c r="H473" s="31"/>
      <c r="I473" s="32"/>
      <c r="J473" s="33"/>
    </row>
    <row r="474" spans="6:10" s="30" customFormat="1" x14ac:dyDescent="0.25">
      <c r="F474" s="31"/>
      <c r="G474" s="31"/>
      <c r="H474" s="31"/>
      <c r="I474" s="32"/>
      <c r="J474" s="33"/>
    </row>
    <row r="475" spans="6:10" s="30" customFormat="1" x14ac:dyDescent="0.25">
      <c r="F475" s="31"/>
      <c r="G475" s="31"/>
      <c r="H475" s="31"/>
      <c r="I475" s="32"/>
      <c r="J475" s="33"/>
    </row>
    <row r="476" spans="6:10" s="30" customFormat="1" x14ac:dyDescent="0.25">
      <c r="F476" s="31"/>
      <c r="G476" s="31"/>
      <c r="H476" s="31"/>
      <c r="I476" s="32"/>
      <c r="J476" s="33"/>
    </row>
    <row r="477" spans="6:10" s="30" customFormat="1" x14ac:dyDescent="0.25">
      <c r="F477" s="31"/>
      <c r="G477" s="31"/>
      <c r="H477" s="31"/>
      <c r="I477" s="32"/>
      <c r="J477" s="33"/>
    </row>
    <row r="478" spans="6:10" s="30" customFormat="1" x14ac:dyDescent="0.25">
      <c r="F478" s="31"/>
      <c r="G478" s="31"/>
      <c r="H478" s="31"/>
      <c r="I478" s="32"/>
      <c r="J478" s="33"/>
    </row>
    <row r="479" spans="6:10" s="30" customFormat="1" x14ac:dyDescent="0.25">
      <c r="F479" s="31"/>
      <c r="G479" s="31"/>
      <c r="H479" s="31"/>
      <c r="I479" s="32"/>
      <c r="J479" s="33"/>
    </row>
    <row r="480" spans="6:10" s="30" customFormat="1" x14ac:dyDescent="0.25">
      <c r="F480" s="31"/>
      <c r="G480" s="31"/>
      <c r="H480" s="31"/>
      <c r="I480" s="32"/>
      <c r="J480" s="33"/>
    </row>
    <row r="481" spans="6:10" s="30" customFormat="1" x14ac:dyDescent="0.25">
      <c r="F481" s="31"/>
      <c r="G481" s="31"/>
      <c r="H481" s="31"/>
      <c r="I481" s="32"/>
      <c r="J481" s="33"/>
    </row>
    <row r="482" spans="6:10" s="30" customFormat="1" x14ac:dyDescent="0.25">
      <c r="F482" s="31"/>
      <c r="G482" s="31"/>
      <c r="H482" s="31"/>
      <c r="I482" s="32"/>
      <c r="J482" s="33"/>
    </row>
    <row r="483" spans="6:10" s="30" customFormat="1" x14ac:dyDescent="0.25">
      <c r="F483" s="31"/>
      <c r="G483" s="31"/>
      <c r="H483" s="31"/>
      <c r="I483" s="32"/>
      <c r="J483" s="33"/>
    </row>
    <row r="484" spans="6:10" s="30" customFormat="1" x14ac:dyDescent="0.25">
      <c r="F484" s="31"/>
      <c r="G484" s="31"/>
      <c r="H484" s="31"/>
      <c r="I484" s="32"/>
      <c r="J484" s="33"/>
    </row>
    <row r="485" spans="6:10" s="30" customFormat="1" x14ac:dyDescent="0.25">
      <c r="F485" s="31"/>
      <c r="G485" s="31"/>
      <c r="H485" s="31"/>
      <c r="I485" s="32"/>
      <c r="J485" s="33"/>
    </row>
    <row r="486" spans="6:10" s="30" customFormat="1" x14ac:dyDescent="0.25">
      <c r="F486" s="31"/>
      <c r="G486" s="31"/>
      <c r="H486" s="31"/>
      <c r="I486" s="32"/>
      <c r="J486" s="33"/>
    </row>
    <row r="487" spans="6:10" s="30" customFormat="1" x14ac:dyDescent="0.25">
      <c r="F487" s="31"/>
      <c r="G487" s="31"/>
      <c r="H487" s="31"/>
      <c r="I487" s="32"/>
      <c r="J487" s="33"/>
    </row>
    <row r="488" spans="6:10" s="30" customFormat="1" x14ac:dyDescent="0.25">
      <c r="F488" s="31"/>
      <c r="G488" s="31"/>
      <c r="H488" s="31"/>
      <c r="I488" s="32"/>
      <c r="J488" s="33"/>
    </row>
    <row r="489" spans="6:10" s="30" customFormat="1" x14ac:dyDescent="0.25">
      <c r="F489" s="31"/>
      <c r="G489" s="31"/>
      <c r="H489" s="31"/>
      <c r="I489" s="32"/>
      <c r="J489" s="33"/>
    </row>
    <row r="490" spans="6:10" s="30" customFormat="1" x14ac:dyDescent="0.25">
      <c r="F490" s="31"/>
      <c r="G490" s="31"/>
      <c r="H490" s="31"/>
      <c r="I490" s="32"/>
      <c r="J490" s="33"/>
    </row>
    <row r="491" spans="6:10" s="30" customFormat="1" x14ac:dyDescent="0.25">
      <c r="F491" s="31"/>
      <c r="G491" s="31"/>
      <c r="H491" s="31"/>
      <c r="I491" s="32"/>
      <c r="J491" s="33"/>
    </row>
    <row r="492" spans="6:10" s="30" customFormat="1" x14ac:dyDescent="0.25">
      <c r="F492" s="31"/>
      <c r="G492" s="31"/>
      <c r="H492" s="31"/>
      <c r="I492" s="32"/>
      <c r="J492" s="33"/>
    </row>
    <row r="493" spans="6:10" s="30" customFormat="1" x14ac:dyDescent="0.25">
      <c r="F493" s="31"/>
      <c r="G493" s="31"/>
      <c r="H493" s="31"/>
      <c r="I493" s="32"/>
      <c r="J493" s="33"/>
    </row>
    <row r="494" spans="6:10" s="30" customFormat="1" x14ac:dyDescent="0.25">
      <c r="F494" s="31"/>
      <c r="G494" s="31"/>
      <c r="H494" s="31"/>
      <c r="I494" s="32"/>
      <c r="J494" s="33"/>
    </row>
    <row r="495" spans="6:10" s="30" customFormat="1" x14ac:dyDescent="0.25">
      <c r="F495" s="31"/>
      <c r="G495" s="31"/>
      <c r="H495" s="31"/>
      <c r="I495" s="32"/>
      <c r="J495" s="33"/>
    </row>
    <row r="496" spans="6:10" s="30" customFormat="1" x14ac:dyDescent="0.25">
      <c r="F496" s="31"/>
      <c r="G496" s="31"/>
      <c r="H496" s="31"/>
      <c r="I496" s="32"/>
      <c r="J496" s="33"/>
    </row>
    <row r="497" spans="6:10" s="30" customFormat="1" x14ac:dyDescent="0.25">
      <c r="F497" s="31"/>
      <c r="G497" s="31"/>
      <c r="H497" s="31"/>
      <c r="I497" s="32"/>
      <c r="J497" s="33"/>
    </row>
    <row r="498" spans="6:10" s="30" customFormat="1" x14ac:dyDescent="0.25">
      <c r="F498" s="31"/>
      <c r="G498" s="31"/>
      <c r="H498" s="31"/>
      <c r="I498" s="32"/>
      <c r="J498" s="33"/>
    </row>
    <row r="499" spans="6:10" s="30" customFormat="1" x14ac:dyDescent="0.25">
      <c r="F499" s="31"/>
      <c r="G499" s="31"/>
      <c r="H499" s="31"/>
      <c r="I499" s="32"/>
      <c r="J499" s="33"/>
    </row>
    <row r="500" spans="6:10" s="30" customFormat="1" x14ac:dyDescent="0.25">
      <c r="F500" s="31"/>
      <c r="G500" s="31"/>
      <c r="H500" s="31"/>
      <c r="I500" s="32"/>
      <c r="J500" s="33"/>
    </row>
    <row r="501" spans="6:10" s="30" customFormat="1" x14ac:dyDescent="0.25">
      <c r="F501" s="31"/>
      <c r="G501" s="31"/>
      <c r="H501" s="31"/>
      <c r="I501" s="32"/>
      <c r="J501" s="33"/>
    </row>
    <row r="502" spans="6:10" s="30" customFormat="1" x14ac:dyDescent="0.25">
      <c r="F502" s="31"/>
      <c r="G502" s="31"/>
      <c r="H502" s="31"/>
      <c r="I502" s="32"/>
      <c r="J502" s="33"/>
    </row>
    <row r="503" spans="6:10" s="30" customFormat="1" x14ac:dyDescent="0.25">
      <c r="F503" s="31"/>
      <c r="G503" s="31"/>
      <c r="H503" s="31"/>
      <c r="I503" s="32"/>
      <c r="J503" s="33"/>
    </row>
    <row r="504" spans="6:10" s="30" customFormat="1" x14ac:dyDescent="0.25">
      <c r="F504" s="31"/>
      <c r="G504" s="31"/>
      <c r="H504" s="31"/>
      <c r="I504" s="32"/>
      <c r="J504" s="33"/>
    </row>
    <row r="505" spans="6:10" s="30" customFormat="1" x14ac:dyDescent="0.25">
      <c r="F505" s="31"/>
      <c r="G505" s="31"/>
      <c r="H505" s="31"/>
      <c r="I505" s="32"/>
      <c r="J505" s="33"/>
    </row>
    <row r="506" spans="6:10" s="30" customFormat="1" x14ac:dyDescent="0.25">
      <c r="F506" s="31"/>
      <c r="G506" s="31"/>
      <c r="H506" s="31"/>
      <c r="I506" s="32"/>
      <c r="J506" s="33"/>
    </row>
    <row r="507" spans="6:10" s="30" customFormat="1" x14ac:dyDescent="0.25">
      <c r="F507" s="31"/>
      <c r="G507" s="31"/>
      <c r="H507" s="31"/>
      <c r="I507" s="32"/>
      <c r="J507" s="33"/>
    </row>
    <row r="508" spans="6:10" s="30" customFormat="1" x14ac:dyDescent="0.25">
      <c r="F508" s="31"/>
      <c r="G508" s="31"/>
      <c r="H508" s="31"/>
      <c r="I508" s="32"/>
      <c r="J508" s="33"/>
    </row>
    <row r="509" spans="6:10" s="30" customFormat="1" x14ac:dyDescent="0.25">
      <c r="F509" s="31"/>
      <c r="G509" s="31"/>
      <c r="H509" s="31"/>
      <c r="I509" s="32"/>
      <c r="J509" s="33"/>
    </row>
    <row r="510" spans="6:10" s="30" customFormat="1" x14ac:dyDescent="0.25">
      <c r="F510" s="31"/>
      <c r="G510" s="31"/>
      <c r="H510" s="31"/>
      <c r="I510" s="32"/>
      <c r="J510" s="33"/>
    </row>
    <row r="511" spans="6:10" s="30" customFormat="1" x14ac:dyDescent="0.25">
      <c r="F511" s="31"/>
      <c r="G511" s="31"/>
      <c r="H511" s="31"/>
      <c r="I511" s="32"/>
      <c r="J511" s="33"/>
    </row>
    <row r="512" spans="6:10" s="30" customFormat="1" x14ac:dyDescent="0.25">
      <c r="F512" s="31"/>
      <c r="G512" s="31"/>
      <c r="H512" s="31"/>
      <c r="I512" s="32"/>
      <c r="J512" s="33"/>
    </row>
    <row r="513" spans="6:10" s="30" customFormat="1" x14ac:dyDescent="0.25">
      <c r="F513" s="31"/>
      <c r="G513" s="31"/>
      <c r="H513" s="31"/>
      <c r="I513" s="32"/>
      <c r="J513" s="33"/>
    </row>
    <row r="514" spans="6:10" s="30" customFormat="1" x14ac:dyDescent="0.25">
      <c r="F514" s="31"/>
      <c r="G514" s="31"/>
      <c r="H514" s="31"/>
      <c r="I514" s="32"/>
      <c r="J514" s="33"/>
    </row>
    <row r="515" spans="6:10" s="30" customFormat="1" x14ac:dyDescent="0.25">
      <c r="F515" s="31"/>
      <c r="G515" s="31"/>
      <c r="H515" s="31"/>
      <c r="I515" s="32"/>
      <c r="J515" s="33"/>
    </row>
    <row r="516" spans="6:10" s="30" customFormat="1" x14ac:dyDescent="0.25">
      <c r="F516" s="31"/>
      <c r="G516" s="31"/>
      <c r="H516" s="31"/>
      <c r="I516" s="32"/>
      <c r="J516" s="33"/>
    </row>
    <row r="517" spans="6:10" s="30" customFormat="1" x14ac:dyDescent="0.25">
      <c r="F517" s="31"/>
      <c r="G517" s="31"/>
      <c r="H517" s="31"/>
      <c r="I517" s="32"/>
      <c r="J517" s="33"/>
    </row>
    <row r="518" spans="6:10" s="30" customFormat="1" x14ac:dyDescent="0.25">
      <c r="F518" s="31"/>
      <c r="G518" s="31"/>
      <c r="H518" s="31"/>
      <c r="I518" s="32"/>
      <c r="J518" s="33"/>
    </row>
    <row r="519" spans="6:10" s="30" customFormat="1" x14ac:dyDescent="0.25">
      <c r="F519" s="31"/>
      <c r="G519" s="31"/>
      <c r="H519" s="31"/>
      <c r="I519" s="32"/>
      <c r="J519" s="33"/>
    </row>
    <row r="520" spans="6:10" s="30" customFormat="1" x14ac:dyDescent="0.25">
      <c r="F520" s="31"/>
      <c r="G520" s="31"/>
      <c r="H520" s="31"/>
      <c r="I520" s="32"/>
      <c r="J520" s="33"/>
    </row>
    <row r="521" spans="6:10" s="30" customFormat="1" x14ac:dyDescent="0.25">
      <c r="F521" s="31"/>
      <c r="G521" s="31"/>
      <c r="H521" s="31"/>
      <c r="I521" s="32"/>
      <c r="J521" s="33"/>
    </row>
    <row r="522" spans="6:10" s="30" customFormat="1" x14ac:dyDescent="0.25">
      <c r="F522" s="31"/>
      <c r="G522" s="31"/>
      <c r="H522" s="31"/>
      <c r="I522" s="32"/>
      <c r="J522" s="33"/>
    </row>
    <row r="523" spans="6:10" s="30" customFormat="1" x14ac:dyDescent="0.25">
      <c r="F523" s="31"/>
      <c r="G523" s="31"/>
      <c r="H523" s="31"/>
      <c r="I523" s="32"/>
      <c r="J523" s="33"/>
    </row>
    <row r="524" spans="6:10" s="30" customFormat="1" x14ac:dyDescent="0.25">
      <c r="F524" s="31"/>
      <c r="G524" s="31"/>
      <c r="H524" s="31"/>
      <c r="I524" s="32"/>
      <c r="J524" s="33"/>
    </row>
    <row r="525" spans="6:10" s="30" customFormat="1" x14ac:dyDescent="0.25">
      <c r="F525" s="31"/>
      <c r="G525" s="31"/>
      <c r="H525" s="31"/>
      <c r="I525" s="32"/>
      <c r="J525" s="33"/>
    </row>
    <row r="526" spans="6:10" s="30" customFormat="1" x14ac:dyDescent="0.25">
      <c r="F526" s="31"/>
      <c r="G526" s="31"/>
      <c r="H526" s="31"/>
      <c r="I526" s="32"/>
      <c r="J526" s="33"/>
    </row>
    <row r="527" spans="6:10" s="30" customFormat="1" x14ac:dyDescent="0.25">
      <c r="F527" s="31"/>
      <c r="G527" s="31"/>
      <c r="H527" s="31"/>
      <c r="I527" s="32"/>
      <c r="J527" s="33"/>
    </row>
    <row r="528" spans="6:10" s="30" customFormat="1" x14ac:dyDescent="0.25">
      <c r="F528" s="31"/>
      <c r="G528" s="31"/>
      <c r="H528" s="31"/>
      <c r="I528" s="32"/>
      <c r="J528" s="33"/>
    </row>
    <row r="529" spans="6:10" s="30" customFormat="1" x14ac:dyDescent="0.25">
      <c r="F529" s="31"/>
      <c r="G529" s="31"/>
      <c r="H529" s="31"/>
      <c r="I529" s="32"/>
      <c r="J529" s="33"/>
    </row>
    <row r="530" spans="6:10" s="30" customFormat="1" x14ac:dyDescent="0.25">
      <c r="F530" s="31"/>
      <c r="G530" s="31"/>
      <c r="H530" s="31"/>
      <c r="I530" s="32"/>
      <c r="J530" s="33"/>
    </row>
    <row r="531" spans="6:10" s="30" customFormat="1" x14ac:dyDescent="0.25">
      <c r="F531" s="31"/>
      <c r="G531" s="31"/>
      <c r="H531" s="31"/>
      <c r="I531" s="32"/>
      <c r="J531" s="33"/>
    </row>
    <row r="532" spans="6:10" s="30" customFormat="1" x14ac:dyDescent="0.25">
      <c r="F532" s="31"/>
      <c r="G532" s="31"/>
      <c r="H532" s="31"/>
      <c r="I532" s="32"/>
      <c r="J532" s="33"/>
    </row>
    <row r="533" spans="6:10" s="30" customFormat="1" x14ac:dyDescent="0.25">
      <c r="F533" s="31"/>
      <c r="G533" s="31"/>
      <c r="H533" s="31"/>
      <c r="I533" s="32"/>
      <c r="J533" s="33"/>
    </row>
    <row r="534" spans="6:10" s="30" customFormat="1" x14ac:dyDescent="0.25">
      <c r="F534" s="31"/>
      <c r="G534" s="31"/>
      <c r="H534" s="31"/>
      <c r="I534" s="32"/>
      <c r="J534" s="33"/>
    </row>
    <row r="535" spans="6:10" s="30" customFormat="1" x14ac:dyDescent="0.25">
      <c r="F535" s="31"/>
      <c r="G535" s="31"/>
      <c r="H535" s="31"/>
      <c r="I535" s="32"/>
      <c r="J535" s="33"/>
    </row>
    <row r="536" spans="6:10" s="30" customFormat="1" x14ac:dyDescent="0.25">
      <c r="F536" s="31"/>
      <c r="G536" s="31"/>
      <c r="H536" s="31"/>
      <c r="I536" s="32"/>
      <c r="J536" s="33"/>
    </row>
    <row r="537" spans="6:10" s="30" customFormat="1" x14ac:dyDescent="0.25">
      <c r="F537" s="31"/>
      <c r="G537" s="31"/>
      <c r="H537" s="31"/>
      <c r="I537" s="32"/>
      <c r="J537" s="33"/>
    </row>
    <row r="538" spans="6:10" s="30" customFormat="1" x14ac:dyDescent="0.25">
      <c r="F538" s="31"/>
      <c r="G538" s="31"/>
      <c r="H538" s="31"/>
      <c r="I538" s="32"/>
      <c r="J538" s="33"/>
    </row>
    <row r="539" spans="6:10" s="30" customFormat="1" x14ac:dyDescent="0.25">
      <c r="F539" s="31"/>
      <c r="G539" s="31"/>
      <c r="H539" s="31"/>
      <c r="I539" s="32"/>
      <c r="J539" s="33"/>
    </row>
    <row r="540" spans="6:10" s="30" customFormat="1" x14ac:dyDescent="0.25">
      <c r="F540" s="31"/>
      <c r="G540" s="31"/>
      <c r="H540" s="31"/>
      <c r="I540" s="32"/>
      <c r="J540" s="33"/>
    </row>
    <row r="541" spans="6:10" s="30" customFormat="1" x14ac:dyDescent="0.25">
      <c r="F541" s="31"/>
      <c r="G541" s="31"/>
      <c r="H541" s="31"/>
      <c r="I541" s="32"/>
      <c r="J541" s="33"/>
    </row>
    <row r="542" spans="6:10" s="30" customFormat="1" x14ac:dyDescent="0.25">
      <c r="F542" s="31"/>
      <c r="G542" s="31"/>
      <c r="H542" s="31"/>
      <c r="I542" s="32"/>
      <c r="J542" s="33"/>
    </row>
    <row r="543" spans="6:10" s="30" customFormat="1" x14ac:dyDescent="0.25">
      <c r="F543" s="31"/>
      <c r="G543" s="31"/>
      <c r="H543" s="31"/>
      <c r="I543" s="32"/>
      <c r="J543" s="33"/>
    </row>
    <row r="544" spans="6:10" s="30" customFormat="1" x14ac:dyDescent="0.25">
      <c r="F544" s="31"/>
      <c r="G544" s="31"/>
      <c r="H544" s="31"/>
      <c r="I544" s="32"/>
      <c r="J544" s="33"/>
    </row>
    <row r="545" spans="6:10" s="30" customFormat="1" x14ac:dyDescent="0.25">
      <c r="F545" s="31"/>
      <c r="G545" s="31"/>
      <c r="H545" s="31"/>
      <c r="I545" s="32"/>
      <c r="J545" s="33"/>
    </row>
    <row r="546" spans="6:10" s="30" customFormat="1" x14ac:dyDescent="0.25">
      <c r="F546" s="31"/>
      <c r="G546" s="31"/>
      <c r="H546" s="31"/>
      <c r="I546" s="32"/>
      <c r="J546" s="33"/>
    </row>
    <row r="547" spans="6:10" s="30" customFormat="1" x14ac:dyDescent="0.25">
      <c r="F547" s="31"/>
      <c r="G547" s="31"/>
      <c r="H547" s="31"/>
      <c r="I547" s="32"/>
      <c r="J547" s="33"/>
    </row>
    <row r="548" spans="6:10" s="30" customFormat="1" x14ac:dyDescent="0.25">
      <c r="F548" s="31"/>
      <c r="G548" s="31"/>
      <c r="H548" s="31"/>
      <c r="I548" s="32"/>
      <c r="J548" s="33"/>
    </row>
    <row r="549" spans="6:10" s="30" customFormat="1" x14ac:dyDescent="0.25">
      <c r="F549" s="31"/>
      <c r="G549" s="31"/>
      <c r="H549" s="31"/>
      <c r="I549" s="32"/>
      <c r="J549" s="33"/>
    </row>
    <row r="550" spans="6:10" s="30" customFormat="1" x14ac:dyDescent="0.25">
      <c r="F550" s="31"/>
      <c r="G550" s="31"/>
      <c r="H550" s="31"/>
      <c r="I550" s="32"/>
      <c r="J550" s="33"/>
    </row>
    <row r="551" spans="6:10" s="30" customFormat="1" x14ac:dyDescent="0.25">
      <c r="F551" s="31"/>
      <c r="G551" s="31"/>
      <c r="H551" s="31"/>
      <c r="I551" s="32"/>
      <c r="J551" s="33"/>
    </row>
    <row r="552" spans="6:10" s="30" customFormat="1" x14ac:dyDescent="0.25">
      <c r="F552" s="31"/>
      <c r="G552" s="31"/>
      <c r="H552" s="31"/>
      <c r="I552" s="32"/>
      <c r="J552" s="33"/>
    </row>
    <row r="553" spans="6:10" s="30" customFormat="1" x14ac:dyDescent="0.25">
      <c r="F553" s="31"/>
      <c r="G553" s="31"/>
      <c r="H553" s="31"/>
      <c r="I553" s="32"/>
      <c r="J553" s="33"/>
    </row>
    <row r="554" spans="6:10" s="30" customFormat="1" x14ac:dyDescent="0.25">
      <c r="F554" s="31"/>
      <c r="G554" s="31"/>
      <c r="H554" s="31"/>
      <c r="I554" s="32"/>
      <c r="J554" s="33"/>
    </row>
    <row r="555" spans="6:10" s="30" customFormat="1" x14ac:dyDescent="0.25">
      <c r="F555" s="31"/>
      <c r="G555" s="31"/>
      <c r="H555" s="31"/>
      <c r="I555" s="32"/>
      <c r="J555" s="33"/>
    </row>
    <row r="556" spans="6:10" s="30" customFormat="1" x14ac:dyDescent="0.25">
      <c r="F556" s="31"/>
      <c r="G556" s="31"/>
      <c r="H556" s="31"/>
      <c r="I556" s="32"/>
      <c r="J556" s="33"/>
    </row>
    <row r="557" spans="6:10" s="30" customFormat="1" x14ac:dyDescent="0.25">
      <c r="F557" s="31"/>
      <c r="G557" s="31"/>
      <c r="H557" s="31"/>
      <c r="I557" s="32"/>
      <c r="J557" s="33"/>
    </row>
    <row r="558" spans="6:10" s="30" customFormat="1" x14ac:dyDescent="0.25">
      <c r="F558" s="31"/>
      <c r="G558" s="31"/>
      <c r="H558" s="31"/>
      <c r="I558" s="32"/>
      <c r="J558" s="33"/>
    </row>
    <row r="559" spans="6:10" s="30" customFormat="1" x14ac:dyDescent="0.25">
      <c r="F559" s="31"/>
      <c r="G559" s="31"/>
      <c r="H559" s="31"/>
      <c r="I559" s="32"/>
      <c r="J559" s="33"/>
    </row>
    <row r="560" spans="6:10" s="30" customFormat="1" x14ac:dyDescent="0.25">
      <c r="F560" s="31"/>
      <c r="G560" s="31"/>
      <c r="H560" s="31"/>
      <c r="I560" s="32"/>
      <c r="J560" s="33"/>
    </row>
    <row r="561" spans="6:10" s="30" customFormat="1" x14ac:dyDescent="0.25">
      <c r="F561" s="31"/>
      <c r="G561" s="31"/>
      <c r="H561" s="31"/>
      <c r="I561" s="32"/>
      <c r="J561" s="33"/>
    </row>
    <row r="562" spans="6:10" s="30" customFormat="1" x14ac:dyDescent="0.25">
      <c r="F562" s="31"/>
      <c r="G562" s="31"/>
      <c r="H562" s="31"/>
      <c r="I562" s="32"/>
      <c r="J562" s="33"/>
    </row>
    <row r="563" spans="6:10" s="30" customFormat="1" x14ac:dyDescent="0.25">
      <c r="F563" s="31"/>
      <c r="G563" s="31"/>
      <c r="H563" s="31"/>
      <c r="I563" s="32"/>
      <c r="J563" s="33"/>
    </row>
    <row r="564" spans="6:10" s="30" customFormat="1" x14ac:dyDescent="0.25">
      <c r="F564" s="31"/>
      <c r="G564" s="31"/>
      <c r="H564" s="31"/>
      <c r="I564" s="32"/>
      <c r="J564" s="33"/>
    </row>
    <row r="565" spans="6:10" s="30" customFormat="1" x14ac:dyDescent="0.25">
      <c r="F565" s="31"/>
      <c r="G565" s="31"/>
      <c r="H565" s="31"/>
      <c r="I565" s="32"/>
      <c r="J565" s="33"/>
    </row>
    <row r="566" spans="6:10" s="30" customFormat="1" x14ac:dyDescent="0.25">
      <c r="F566" s="31"/>
      <c r="G566" s="31"/>
      <c r="H566" s="31"/>
      <c r="I566" s="32"/>
      <c r="J566" s="33"/>
    </row>
    <row r="567" spans="6:10" s="30" customFormat="1" x14ac:dyDescent="0.25">
      <c r="F567" s="31"/>
      <c r="G567" s="31"/>
      <c r="H567" s="31"/>
      <c r="I567" s="32"/>
      <c r="J567" s="33"/>
    </row>
    <row r="568" spans="6:10" s="30" customFormat="1" x14ac:dyDescent="0.25">
      <c r="F568" s="31"/>
      <c r="G568" s="31"/>
      <c r="H568" s="31"/>
      <c r="I568" s="32"/>
      <c r="J568" s="33"/>
    </row>
    <row r="569" spans="6:10" s="30" customFormat="1" x14ac:dyDescent="0.25">
      <c r="F569" s="31"/>
      <c r="G569" s="31"/>
      <c r="H569" s="31"/>
      <c r="I569" s="32"/>
      <c r="J569" s="33"/>
    </row>
    <row r="570" spans="6:10" s="30" customFormat="1" x14ac:dyDescent="0.25">
      <c r="F570" s="31"/>
      <c r="G570" s="31"/>
      <c r="H570" s="31"/>
      <c r="I570" s="32"/>
      <c r="J570" s="33"/>
    </row>
    <row r="571" spans="6:10" s="30" customFormat="1" x14ac:dyDescent="0.25">
      <c r="F571" s="31"/>
      <c r="G571" s="31"/>
      <c r="H571" s="31"/>
      <c r="I571" s="32"/>
      <c r="J571" s="33"/>
    </row>
    <row r="572" spans="6:10" s="30" customFormat="1" x14ac:dyDescent="0.25">
      <c r="F572" s="31"/>
      <c r="G572" s="31"/>
      <c r="H572" s="31"/>
      <c r="I572" s="32"/>
      <c r="J572" s="33"/>
    </row>
    <row r="573" spans="6:10" s="30" customFormat="1" x14ac:dyDescent="0.25">
      <c r="F573" s="31"/>
      <c r="G573" s="31"/>
      <c r="H573" s="31"/>
      <c r="I573" s="32"/>
      <c r="J573" s="33"/>
    </row>
    <row r="574" spans="6:10" s="30" customFormat="1" x14ac:dyDescent="0.25">
      <c r="F574" s="31"/>
      <c r="G574" s="31"/>
      <c r="H574" s="31"/>
      <c r="I574" s="32"/>
      <c r="J574" s="33"/>
    </row>
    <row r="575" spans="6:10" s="30" customFormat="1" x14ac:dyDescent="0.25">
      <c r="F575" s="31"/>
      <c r="G575" s="31"/>
      <c r="H575" s="31"/>
      <c r="I575" s="32"/>
      <c r="J575" s="33"/>
    </row>
    <row r="576" spans="6:10" s="30" customFormat="1" x14ac:dyDescent="0.25">
      <c r="F576" s="31"/>
      <c r="G576" s="31"/>
      <c r="H576" s="31"/>
      <c r="I576" s="32"/>
      <c r="J576" s="33"/>
    </row>
    <row r="577" spans="6:10" s="30" customFormat="1" x14ac:dyDescent="0.25">
      <c r="F577" s="31"/>
      <c r="G577" s="31"/>
      <c r="H577" s="31"/>
      <c r="I577" s="32"/>
      <c r="J577" s="33"/>
    </row>
    <row r="578" spans="6:10" s="30" customFormat="1" x14ac:dyDescent="0.25">
      <c r="F578" s="31"/>
      <c r="G578" s="31"/>
      <c r="H578" s="31"/>
      <c r="I578" s="32"/>
      <c r="J578" s="33"/>
    </row>
    <row r="579" spans="6:10" s="30" customFormat="1" x14ac:dyDescent="0.25">
      <c r="F579" s="31"/>
      <c r="G579" s="31"/>
      <c r="H579" s="31"/>
      <c r="I579" s="32"/>
      <c r="J579" s="33"/>
    </row>
    <row r="580" spans="6:10" s="30" customFormat="1" x14ac:dyDescent="0.25">
      <c r="F580" s="31"/>
      <c r="G580" s="31"/>
      <c r="H580" s="31"/>
      <c r="I580" s="32"/>
      <c r="J580" s="33"/>
    </row>
    <row r="581" spans="6:10" s="30" customFormat="1" x14ac:dyDescent="0.25">
      <c r="F581" s="31"/>
      <c r="G581" s="31"/>
      <c r="H581" s="31"/>
      <c r="I581" s="32"/>
      <c r="J581" s="33"/>
    </row>
    <row r="582" spans="6:10" s="30" customFormat="1" x14ac:dyDescent="0.25">
      <c r="F582" s="31"/>
      <c r="G582" s="31"/>
      <c r="H582" s="31"/>
      <c r="I582" s="32"/>
      <c r="J582" s="33"/>
    </row>
    <row r="583" spans="6:10" s="30" customFormat="1" x14ac:dyDescent="0.25">
      <c r="F583" s="31"/>
      <c r="G583" s="31"/>
      <c r="H583" s="31"/>
      <c r="I583" s="32"/>
      <c r="J583" s="33"/>
    </row>
    <row r="584" spans="6:10" s="30" customFormat="1" x14ac:dyDescent="0.25">
      <c r="F584" s="31"/>
      <c r="G584" s="31"/>
      <c r="H584" s="31"/>
      <c r="I584" s="32"/>
      <c r="J584" s="33"/>
    </row>
    <row r="585" spans="6:10" s="30" customFormat="1" x14ac:dyDescent="0.25">
      <c r="F585" s="31"/>
      <c r="G585" s="31"/>
      <c r="H585" s="31"/>
      <c r="I585" s="32"/>
      <c r="J585" s="33"/>
    </row>
    <row r="586" spans="6:10" s="30" customFormat="1" x14ac:dyDescent="0.25">
      <c r="F586" s="31"/>
      <c r="G586" s="31"/>
      <c r="H586" s="31"/>
      <c r="I586" s="32"/>
      <c r="J586" s="33"/>
    </row>
    <row r="587" spans="6:10" s="30" customFormat="1" x14ac:dyDescent="0.25">
      <c r="F587" s="31"/>
      <c r="G587" s="31"/>
      <c r="H587" s="31"/>
      <c r="I587" s="32"/>
      <c r="J587" s="33"/>
    </row>
    <row r="588" spans="6:10" s="30" customFormat="1" x14ac:dyDescent="0.25">
      <c r="F588" s="31"/>
      <c r="G588" s="31"/>
      <c r="H588" s="31"/>
      <c r="I588" s="32"/>
      <c r="J588" s="33"/>
    </row>
    <row r="589" spans="6:10" s="30" customFormat="1" x14ac:dyDescent="0.25">
      <c r="F589" s="31"/>
      <c r="G589" s="31"/>
      <c r="H589" s="31"/>
      <c r="I589" s="32"/>
      <c r="J589" s="33"/>
    </row>
    <row r="590" spans="6:10" s="30" customFormat="1" x14ac:dyDescent="0.25">
      <c r="F590" s="31"/>
      <c r="G590" s="31"/>
      <c r="H590" s="31"/>
      <c r="I590" s="32"/>
      <c r="J590" s="33"/>
    </row>
    <row r="591" spans="6:10" s="30" customFormat="1" x14ac:dyDescent="0.25">
      <c r="F591" s="31"/>
      <c r="G591" s="31"/>
      <c r="H591" s="31"/>
      <c r="I591" s="32"/>
      <c r="J591" s="33"/>
    </row>
    <row r="592" spans="6:10" s="30" customFormat="1" x14ac:dyDescent="0.25">
      <c r="F592" s="31"/>
      <c r="G592" s="31"/>
      <c r="H592" s="31"/>
      <c r="I592" s="32"/>
      <c r="J592" s="33"/>
    </row>
    <row r="593" spans="6:10" s="30" customFormat="1" x14ac:dyDescent="0.25">
      <c r="F593" s="31"/>
      <c r="G593" s="31"/>
      <c r="H593" s="31"/>
      <c r="I593" s="32"/>
      <c r="J593" s="33"/>
    </row>
    <row r="594" spans="6:10" s="30" customFormat="1" x14ac:dyDescent="0.25">
      <c r="F594" s="31"/>
      <c r="G594" s="31"/>
      <c r="H594" s="31"/>
      <c r="I594" s="32"/>
      <c r="J594" s="33"/>
    </row>
    <row r="595" spans="6:10" s="30" customFormat="1" x14ac:dyDescent="0.25">
      <c r="F595" s="31"/>
      <c r="G595" s="31"/>
      <c r="H595" s="31"/>
      <c r="I595" s="32"/>
      <c r="J595" s="33"/>
    </row>
    <row r="596" spans="6:10" s="30" customFormat="1" x14ac:dyDescent="0.25">
      <c r="F596" s="31"/>
      <c r="G596" s="31"/>
      <c r="H596" s="31"/>
      <c r="I596" s="32"/>
      <c r="J596" s="33"/>
    </row>
    <row r="597" spans="6:10" s="30" customFormat="1" x14ac:dyDescent="0.25">
      <c r="F597" s="31"/>
      <c r="G597" s="31"/>
      <c r="H597" s="31"/>
      <c r="I597" s="32"/>
      <c r="J597" s="33"/>
    </row>
    <row r="598" spans="6:10" s="30" customFormat="1" x14ac:dyDescent="0.25">
      <c r="F598" s="31"/>
      <c r="G598" s="31"/>
      <c r="H598" s="31"/>
      <c r="I598" s="32"/>
      <c r="J598" s="33"/>
    </row>
    <row r="599" spans="6:10" s="30" customFormat="1" x14ac:dyDescent="0.25">
      <c r="F599" s="31"/>
      <c r="G599" s="31"/>
      <c r="H599" s="31"/>
      <c r="I599" s="32"/>
      <c r="J599" s="33"/>
    </row>
    <row r="600" spans="6:10" s="30" customFormat="1" x14ac:dyDescent="0.25">
      <c r="F600" s="31"/>
      <c r="G600" s="31"/>
      <c r="H600" s="31"/>
      <c r="I600" s="32"/>
      <c r="J600" s="33"/>
    </row>
    <row r="601" spans="6:10" s="30" customFormat="1" x14ac:dyDescent="0.25">
      <c r="F601" s="31"/>
      <c r="G601" s="31"/>
      <c r="H601" s="31"/>
      <c r="I601" s="32"/>
      <c r="J601" s="33"/>
    </row>
    <row r="602" spans="6:10" s="30" customFormat="1" x14ac:dyDescent="0.25">
      <c r="F602" s="31"/>
      <c r="G602" s="31"/>
      <c r="H602" s="31"/>
      <c r="I602" s="32"/>
      <c r="J602" s="33"/>
    </row>
    <row r="603" spans="6:10" s="30" customFormat="1" x14ac:dyDescent="0.25">
      <c r="F603" s="31"/>
      <c r="G603" s="31"/>
      <c r="H603" s="31"/>
      <c r="I603" s="32"/>
      <c r="J603" s="33"/>
    </row>
    <row r="604" spans="6:10" s="30" customFormat="1" x14ac:dyDescent="0.25">
      <c r="F604" s="31"/>
      <c r="G604" s="31"/>
      <c r="H604" s="31"/>
      <c r="I604" s="32"/>
      <c r="J604" s="33"/>
    </row>
    <row r="605" spans="6:10" s="30" customFormat="1" x14ac:dyDescent="0.25">
      <c r="F605" s="31"/>
      <c r="G605" s="31"/>
      <c r="H605" s="31"/>
      <c r="I605" s="32"/>
      <c r="J605" s="33"/>
    </row>
    <row r="606" spans="6:10" s="30" customFormat="1" x14ac:dyDescent="0.25">
      <c r="F606" s="31"/>
      <c r="G606" s="31"/>
      <c r="H606" s="31"/>
      <c r="I606" s="32"/>
      <c r="J606" s="33"/>
    </row>
    <row r="607" spans="6:10" s="30" customFormat="1" x14ac:dyDescent="0.25">
      <c r="F607" s="31"/>
      <c r="G607" s="31"/>
      <c r="H607" s="31"/>
      <c r="I607" s="32"/>
      <c r="J607" s="33"/>
    </row>
    <row r="608" spans="6:10" s="30" customFormat="1" x14ac:dyDescent="0.25">
      <c r="F608" s="31"/>
      <c r="G608" s="31"/>
      <c r="H608" s="31"/>
      <c r="I608" s="32"/>
      <c r="J608" s="33"/>
    </row>
    <row r="609" spans="6:18" s="30" customFormat="1" x14ac:dyDescent="0.25">
      <c r="F609" s="31"/>
      <c r="G609" s="31"/>
      <c r="H609" s="31"/>
      <c r="I609" s="32"/>
      <c r="J609" s="33"/>
    </row>
    <row r="610" spans="6:18" s="30" customFormat="1" x14ac:dyDescent="0.25">
      <c r="F610" s="31"/>
      <c r="G610" s="31"/>
      <c r="H610" s="31"/>
      <c r="I610" s="32"/>
      <c r="J610" s="33"/>
    </row>
    <row r="611" spans="6:18" s="30" customFormat="1" x14ac:dyDescent="0.25">
      <c r="F611" s="31"/>
      <c r="G611" s="31"/>
      <c r="H611" s="31"/>
      <c r="I611" s="32"/>
      <c r="J611" s="33"/>
    </row>
    <row r="612" spans="6:18" s="30" customFormat="1" x14ac:dyDescent="0.25">
      <c r="F612" s="31"/>
      <c r="G612" s="31"/>
      <c r="H612" s="31"/>
      <c r="I612" s="32"/>
      <c r="J612" s="33"/>
    </row>
    <row r="613" spans="6:18" s="30" customFormat="1" x14ac:dyDescent="0.25">
      <c r="F613" s="31"/>
      <c r="G613" s="31"/>
      <c r="H613" s="31"/>
      <c r="I613" s="32"/>
      <c r="J613" s="33"/>
    </row>
    <row r="614" spans="6:18" s="30" customFormat="1" x14ac:dyDescent="0.25">
      <c r="F614" s="31"/>
      <c r="G614" s="31"/>
      <c r="H614" s="31"/>
      <c r="I614" s="32"/>
      <c r="J614" s="33"/>
    </row>
    <row r="615" spans="6:18" x14ac:dyDescent="0.25">
      <c r="J615" s="34"/>
      <c r="P615" s="22"/>
      <c r="Q615" s="22"/>
      <c r="R615" s="22"/>
    </row>
    <row r="616" spans="6:18" x14ac:dyDescent="0.25">
      <c r="J616" s="34"/>
      <c r="P616" s="22"/>
      <c r="Q616" s="22"/>
      <c r="R616" s="22"/>
    </row>
    <row r="617" spans="6:18" x14ac:dyDescent="0.25">
      <c r="J617" s="34"/>
      <c r="P617" s="22"/>
      <c r="Q617" s="22"/>
      <c r="R617" s="22"/>
    </row>
    <row r="618" spans="6:18" x14ac:dyDescent="0.25">
      <c r="J618" s="34"/>
      <c r="P618" s="22"/>
      <c r="Q618" s="22"/>
      <c r="R618" s="22"/>
    </row>
    <row r="619" spans="6:18" x14ac:dyDescent="0.25">
      <c r="J619" s="34"/>
      <c r="P619" s="22"/>
      <c r="Q619" s="22"/>
      <c r="R619" s="22"/>
    </row>
    <row r="620" spans="6:18" x14ac:dyDescent="0.25">
      <c r="J620" s="34"/>
      <c r="P620" s="22"/>
      <c r="Q620" s="22"/>
      <c r="R620" s="22"/>
    </row>
    <row r="621" spans="6:18" x14ac:dyDescent="0.25">
      <c r="J621" s="34"/>
      <c r="P621" s="22"/>
      <c r="Q621" s="22"/>
      <c r="R621" s="22"/>
    </row>
    <row r="622" spans="6:18" x14ac:dyDescent="0.25">
      <c r="J622" s="34"/>
      <c r="P622" s="22"/>
      <c r="Q622" s="22"/>
      <c r="R622" s="22"/>
    </row>
    <row r="623" spans="6:18" x14ac:dyDescent="0.25">
      <c r="J623" s="34"/>
      <c r="P623" s="22"/>
      <c r="Q623" s="22"/>
      <c r="R623" s="22"/>
    </row>
    <row r="624" spans="6:18" x14ac:dyDescent="0.25">
      <c r="J624" s="34"/>
      <c r="P624" s="22"/>
      <c r="Q624" s="22"/>
      <c r="R624" s="22"/>
    </row>
    <row r="625" spans="10:18" x14ac:dyDescent="0.25">
      <c r="J625" s="34"/>
      <c r="P625" s="22"/>
      <c r="Q625" s="22"/>
      <c r="R625" s="22"/>
    </row>
    <row r="626" spans="10:18" x14ac:dyDescent="0.25">
      <c r="J626" s="34"/>
      <c r="P626" s="22"/>
      <c r="Q626" s="22"/>
      <c r="R626" s="22"/>
    </row>
    <row r="627" spans="10:18" x14ac:dyDescent="0.25">
      <c r="J627" s="34"/>
      <c r="P627" s="22"/>
      <c r="Q627" s="22"/>
      <c r="R627" s="22"/>
    </row>
    <row r="628" spans="10:18" x14ac:dyDescent="0.25">
      <c r="J628" s="34"/>
      <c r="P628" s="22"/>
      <c r="Q628" s="22"/>
      <c r="R628" s="22"/>
    </row>
    <row r="629" spans="10:18" x14ac:dyDescent="0.25">
      <c r="J629" s="34"/>
      <c r="P629" s="22"/>
      <c r="Q629" s="22"/>
      <c r="R629" s="22"/>
    </row>
    <row r="630" spans="10:18" x14ac:dyDescent="0.25">
      <c r="J630" s="34"/>
      <c r="P630" s="22"/>
      <c r="Q630" s="22"/>
      <c r="R630" s="22"/>
    </row>
    <row r="631" spans="10:18" x14ac:dyDescent="0.25">
      <c r="J631" s="34"/>
      <c r="P631" s="22"/>
      <c r="Q631" s="22"/>
      <c r="R631" s="22"/>
    </row>
    <row r="632" spans="10:18" x14ac:dyDescent="0.25">
      <c r="J632" s="34"/>
      <c r="P632" s="22"/>
      <c r="Q632" s="22"/>
      <c r="R632" s="22"/>
    </row>
    <row r="633" spans="10:18" x14ac:dyDescent="0.25">
      <c r="J633" s="34"/>
      <c r="P633" s="22"/>
      <c r="Q633" s="22"/>
      <c r="R633" s="22"/>
    </row>
    <row r="634" spans="10:18" x14ac:dyDescent="0.25">
      <c r="J634" s="34"/>
      <c r="P634" s="22"/>
      <c r="Q634" s="22"/>
      <c r="R634" s="22"/>
    </row>
    <row r="635" spans="10:18" x14ac:dyDescent="0.25">
      <c r="J635" s="34"/>
      <c r="P635" s="22"/>
      <c r="Q635" s="22"/>
      <c r="R635" s="22"/>
    </row>
    <row r="636" spans="10:18" x14ac:dyDescent="0.25">
      <c r="J636" s="34"/>
      <c r="P636" s="22"/>
      <c r="Q636" s="22"/>
      <c r="R636" s="22"/>
    </row>
    <row r="637" spans="10:18" x14ac:dyDescent="0.25">
      <c r="J637" s="34"/>
      <c r="P637" s="22"/>
      <c r="Q637" s="22"/>
      <c r="R637" s="22"/>
    </row>
    <row r="638" spans="10:18" x14ac:dyDescent="0.25">
      <c r="J638" s="34"/>
      <c r="P638" s="22"/>
      <c r="Q638" s="22"/>
      <c r="R638" s="22"/>
    </row>
    <row r="639" spans="10:18" x14ac:dyDescent="0.25">
      <c r="J639" s="34"/>
      <c r="P639" s="22"/>
      <c r="Q639" s="22"/>
      <c r="R639" s="22"/>
    </row>
    <row r="640" spans="10:18" x14ac:dyDescent="0.25">
      <c r="J640" s="34"/>
      <c r="P640" s="22"/>
      <c r="Q640" s="22"/>
      <c r="R640" s="22"/>
    </row>
    <row r="641" spans="10:18" x14ac:dyDescent="0.25">
      <c r="J641" s="34"/>
      <c r="P641" s="22"/>
      <c r="Q641" s="22"/>
      <c r="R641" s="22"/>
    </row>
    <row r="642" spans="10:18" x14ac:dyDescent="0.25">
      <c r="J642" s="34"/>
      <c r="P642" s="22"/>
      <c r="Q642" s="22"/>
      <c r="R642" s="22"/>
    </row>
    <row r="643" spans="10:18" x14ac:dyDescent="0.25">
      <c r="J643" s="34"/>
      <c r="P643" s="22"/>
      <c r="Q643" s="22"/>
      <c r="R643" s="22"/>
    </row>
    <row r="644" spans="10:18" x14ac:dyDescent="0.25">
      <c r="J644" s="34"/>
      <c r="P644" s="22"/>
      <c r="Q644" s="22"/>
      <c r="R644" s="22"/>
    </row>
    <row r="645" spans="10:18" x14ac:dyDescent="0.25">
      <c r="J645" s="34"/>
      <c r="P645" s="22"/>
      <c r="Q645" s="22"/>
      <c r="R645" s="22"/>
    </row>
    <row r="646" spans="10:18" x14ac:dyDescent="0.25">
      <c r="J646" s="34"/>
      <c r="P646" s="22"/>
      <c r="Q646" s="22"/>
      <c r="R646" s="22"/>
    </row>
    <row r="647" spans="10:18" x14ac:dyDescent="0.25">
      <c r="J647" s="34"/>
      <c r="P647" s="22"/>
      <c r="Q647" s="22"/>
      <c r="R647" s="22"/>
    </row>
    <row r="648" spans="10:18" x14ac:dyDescent="0.25">
      <c r="J648" s="34"/>
      <c r="P648" s="22"/>
      <c r="Q648" s="22"/>
      <c r="R648" s="22"/>
    </row>
    <row r="649" spans="10:18" x14ac:dyDescent="0.25">
      <c r="J649" s="34"/>
      <c r="P649" s="22"/>
      <c r="Q649" s="22"/>
      <c r="R649" s="22"/>
    </row>
    <row r="650" spans="10:18" x14ac:dyDescent="0.25">
      <c r="J650" s="34"/>
      <c r="P650" s="22"/>
      <c r="Q650" s="22"/>
      <c r="R650" s="22"/>
    </row>
    <row r="651" spans="10:18" x14ac:dyDescent="0.25">
      <c r="J651" s="34"/>
      <c r="P651" s="22"/>
      <c r="Q651" s="22"/>
      <c r="R651" s="22"/>
    </row>
    <row r="652" spans="10:18" x14ac:dyDescent="0.25">
      <c r="J652" s="34"/>
      <c r="P652" s="22"/>
      <c r="Q652" s="22"/>
      <c r="R652" s="22"/>
    </row>
    <row r="653" spans="10:18" x14ac:dyDescent="0.25">
      <c r="J653" s="34"/>
      <c r="P653" s="22"/>
      <c r="Q653" s="22"/>
      <c r="R653" s="22"/>
    </row>
    <row r="654" spans="10:18" x14ac:dyDescent="0.25">
      <c r="J654" s="34"/>
      <c r="P654" s="22"/>
      <c r="Q654" s="22"/>
      <c r="R654" s="22"/>
    </row>
    <row r="655" spans="10:18" x14ac:dyDescent="0.25">
      <c r="J655" s="34"/>
      <c r="P655" s="22"/>
      <c r="Q655" s="22"/>
      <c r="R655" s="22"/>
    </row>
    <row r="656" spans="10:18" x14ac:dyDescent="0.25">
      <c r="J656" s="34"/>
      <c r="P656" s="22"/>
      <c r="Q656" s="22"/>
      <c r="R656" s="22"/>
    </row>
    <row r="657" spans="10:18" x14ac:dyDescent="0.25">
      <c r="J657" s="34"/>
      <c r="P657" s="22"/>
      <c r="Q657" s="22"/>
      <c r="R657" s="22"/>
    </row>
    <row r="658" spans="10:18" x14ac:dyDescent="0.25">
      <c r="J658" s="34"/>
      <c r="P658" s="22"/>
      <c r="Q658" s="22"/>
      <c r="R658" s="22"/>
    </row>
    <row r="659" spans="10:18" x14ac:dyDescent="0.25">
      <c r="J659" s="34"/>
      <c r="P659" s="22"/>
      <c r="Q659" s="22"/>
      <c r="R659" s="22"/>
    </row>
    <row r="660" spans="10:18" x14ac:dyDescent="0.25">
      <c r="J660" s="34"/>
      <c r="P660" s="22"/>
      <c r="Q660" s="22"/>
      <c r="R660" s="22"/>
    </row>
    <row r="661" spans="10:18" x14ac:dyDescent="0.25">
      <c r="J661" s="34"/>
      <c r="P661" s="22"/>
      <c r="Q661" s="22"/>
      <c r="R661" s="22"/>
    </row>
    <row r="662" spans="10:18" x14ac:dyDescent="0.25">
      <c r="J662" s="34"/>
      <c r="P662" s="22"/>
      <c r="Q662" s="22"/>
      <c r="R662" s="22"/>
    </row>
    <row r="663" spans="10:18" x14ac:dyDescent="0.25">
      <c r="J663" s="34"/>
      <c r="P663" s="22"/>
      <c r="Q663" s="22"/>
      <c r="R663" s="22"/>
    </row>
    <row r="664" spans="10:18" x14ac:dyDescent="0.25">
      <c r="J664" s="34"/>
      <c r="P664" s="22"/>
      <c r="Q664" s="22"/>
      <c r="R664" s="22"/>
    </row>
    <row r="665" spans="10:18" x14ac:dyDescent="0.25">
      <c r="J665" s="34"/>
      <c r="P665" s="22"/>
      <c r="Q665" s="22"/>
      <c r="R665" s="22"/>
    </row>
    <row r="666" spans="10:18" x14ac:dyDescent="0.25">
      <c r="J666" s="34"/>
      <c r="P666" s="22"/>
      <c r="Q666" s="22"/>
      <c r="R666" s="22"/>
    </row>
    <row r="667" spans="10:18" x14ac:dyDescent="0.25">
      <c r="J667" s="34"/>
      <c r="P667" s="22"/>
      <c r="Q667" s="22"/>
      <c r="R667" s="22"/>
    </row>
    <row r="668" spans="10:18" x14ac:dyDescent="0.25">
      <c r="J668" s="34"/>
      <c r="P668" s="22"/>
      <c r="Q668" s="22"/>
      <c r="R668" s="22"/>
    </row>
    <row r="669" spans="10:18" x14ac:dyDescent="0.25">
      <c r="J669" s="34"/>
      <c r="P669" s="22"/>
      <c r="Q669" s="22"/>
      <c r="R669" s="22"/>
    </row>
    <row r="670" spans="10:18" x14ac:dyDescent="0.25">
      <c r="J670" s="34"/>
      <c r="P670" s="22"/>
      <c r="Q670" s="22"/>
      <c r="R670" s="22"/>
    </row>
    <row r="671" spans="10:18" x14ac:dyDescent="0.25">
      <c r="J671" s="34"/>
      <c r="P671" s="22"/>
      <c r="Q671" s="22"/>
      <c r="R671" s="22"/>
    </row>
    <row r="672" spans="10:18" x14ac:dyDescent="0.25">
      <c r="J672" s="34"/>
      <c r="P672" s="22"/>
      <c r="Q672" s="22"/>
      <c r="R672" s="22"/>
    </row>
    <row r="673" spans="10:18" x14ac:dyDescent="0.25">
      <c r="J673" s="34"/>
      <c r="P673" s="22"/>
      <c r="Q673" s="22"/>
      <c r="R673" s="22"/>
    </row>
    <row r="674" spans="10:18" x14ac:dyDescent="0.25">
      <c r="J674" s="34"/>
      <c r="P674" s="22"/>
      <c r="Q674" s="22"/>
      <c r="R674" s="22"/>
    </row>
    <row r="675" spans="10:18" x14ac:dyDescent="0.25">
      <c r="J675" s="34"/>
      <c r="P675" s="22"/>
      <c r="Q675" s="22"/>
      <c r="R675" s="22"/>
    </row>
    <row r="676" spans="10:18" x14ac:dyDescent="0.25">
      <c r="J676" s="34"/>
      <c r="P676" s="22"/>
      <c r="Q676" s="22"/>
      <c r="R676" s="22"/>
    </row>
    <row r="677" spans="10:18" x14ac:dyDescent="0.25">
      <c r="J677" s="34"/>
      <c r="P677" s="22"/>
      <c r="Q677" s="22"/>
      <c r="R677" s="22"/>
    </row>
    <row r="678" spans="10:18" x14ac:dyDescent="0.25">
      <c r="J678" s="34"/>
      <c r="P678" s="22"/>
      <c r="Q678" s="22"/>
      <c r="R678" s="22"/>
    </row>
    <row r="679" spans="10:18" x14ac:dyDescent="0.25">
      <c r="J679" s="34"/>
      <c r="P679" s="22"/>
      <c r="Q679" s="22"/>
      <c r="R679" s="22"/>
    </row>
    <row r="680" spans="10:18" x14ac:dyDescent="0.25">
      <c r="J680" s="34"/>
      <c r="P680" s="22"/>
      <c r="Q680" s="22"/>
      <c r="R680" s="22"/>
    </row>
    <row r="681" spans="10:18" x14ac:dyDescent="0.25">
      <c r="J681" s="34"/>
      <c r="P681" s="22"/>
      <c r="Q681" s="22"/>
      <c r="R681" s="22"/>
    </row>
    <row r="682" spans="10:18" x14ac:dyDescent="0.25">
      <c r="J682" s="34"/>
      <c r="P682" s="22"/>
      <c r="Q682" s="22"/>
      <c r="R682" s="22"/>
    </row>
    <row r="683" spans="10:18" x14ac:dyDescent="0.25">
      <c r="J683" s="34"/>
      <c r="P683" s="22"/>
      <c r="Q683" s="22"/>
      <c r="R683" s="22"/>
    </row>
    <row r="684" spans="10:18" x14ac:dyDescent="0.25">
      <c r="J684" s="34"/>
      <c r="P684" s="22"/>
      <c r="Q684" s="22"/>
      <c r="R684" s="22"/>
    </row>
    <row r="685" spans="10:18" x14ac:dyDescent="0.25">
      <c r="J685" s="34"/>
      <c r="P685" s="22"/>
      <c r="Q685" s="22"/>
      <c r="R685" s="22"/>
    </row>
    <row r="686" spans="10:18" x14ac:dyDescent="0.25">
      <c r="J686" s="34"/>
      <c r="P686" s="22"/>
      <c r="Q686" s="22"/>
      <c r="R686" s="22"/>
    </row>
    <row r="687" spans="10:18" x14ac:dyDescent="0.25">
      <c r="J687" s="34"/>
      <c r="P687" s="22"/>
      <c r="Q687" s="22"/>
      <c r="R687" s="22"/>
    </row>
    <row r="688" spans="10:18" x14ac:dyDescent="0.25">
      <c r="J688" s="34"/>
      <c r="P688" s="22"/>
      <c r="Q688" s="22"/>
      <c r="R688" s="22"/>
    </row>
    <row r="689" spans="10:18" x14ac:dyDescent="0.25">
      <c r="J689" s="34"/>
      <c r="P689" s="22"/>
      <c r="Q689" s="22"/>
      <c r="R689" s="22"/>
    </row>
    <row r="690" spans="10:18" x14ac:dyDescent="0.25">
      <c r="J690" s="34"/>
      <c r="P690" s="22"/>
      <c r="Q690" s="22"/>
      <c r="R690" s="22"/>
    </row>
    <row r="691" spans="10:18" x14ac:dyDescent="0.25">
      <c r="J691" s="34"/>
      <c r="P691" s="22"/>
      <c r="Q691" s="22"/>
      <c r="R691" s="22"/>
    </row>
    <row r="692" spans="10:18" x14ac:dyDescent="0.25">
      <c r="J692" s="34"/>
      <c r="P692" s="22"/>
      <c r="Q692" s="22"/>
      <c r="R692" s="22"/>
    </row>
    <row r="693" spans="10:18" x14ac:dyDescent="0.25">
      <c r="J693" s="34"/>
      <c r="P693" s="22"/>
      <c r="Q693" s="22"/>
      <c r="R693" s="22"/>
    </row>
    <row r="694" spans="10:18" x14ac:dyDescent="0.25">
      <c r="J694" s="34"/>
      <c r="P694" s="22"/>
      <c r="Q694" s="22"/>
      <c r="R694" s="22"/>
    </row>
    <row r="695" spans="10:18" x14ac:dyDescent="0.25">
      <c r="J695" s="34"/>
      <c r="P695" s="22"/>
      <c r="Q695" s="22"/>
      <c r="R695" s="22"/>
    </row>
    <row r="696" spans="10:18" x14ac:dyDescent="0.25">
      <c r="J696" s="34"/>
      <c r="P696" s="22"/>
      <c r="Q696" s="22"/>
      <c r="R696" s="22"/>
    </row>
    <row r="697" spans="10:18" x14ac:dyDescent="0.25">
      <c r="J697" s="34"/>
      <c r="P697" s="22"/>
      <c r="Q697" s="22"/>
      <c r="R697" s="22"/>
    </row>
    <row r="698" spans="10:18" x14ac:dyDescent="0.25">
      <c r="J698" s="34"/>
      <c r="P698" s="22"/>
      <c r="Q698" s="22"/>
      <c r="R698" s="22"/>
    </row>
    <row r="699" spans="10:18" x14ac:dyDescent="0.25">
      <c r="J699" s="34"/>
      <c r="P699" s="22"/>
      <c r="Q699" s="22"/>
      <c r="R699" s="22"/>
    </row>
    <row r="700" spans="10:18" x14ac:dyDescent="0.25">
      <c r="J700" s="34"/>
      <c r="P700" s="22"/>
      <c r="Q700" s="22"/>
      <c r="R700" s="22"/>
    </row>
    <row r="701" spans="10:18" x14ac:dyDescent="0.25">
      <c r="J701" s="34"/>
      <c r="P701" s="22"/>
      <c r="Q701" s="22"/>
      <c r="R701" s="22"/>
    </row>
    <row r="702" spans="10:18" x14ac:dyDescent="0.25">
      <c r="J702" s="34"/>
      <c r="P702" s="22"/>
      <c r="Q702" s="22"/>
      <c r="R702" s="22"/>
    </row>
    <row r="703" spans="10:18" x14ac:dyDescent="0.25">
      <c r="J703" s="34"/>
      <c r="P703" s="22"/>
      <c r="Q703" s="22"/>
      <c r="R703" s="22"/>
    </row>
    <row r="704" spans="10:18" x14ac:dyDescent="0.25">
      <c r="J704" s="34"/>
      <c r="P704" s="22"/>
      <c r="Q704" s="22"/>
      <c r="R704" s="22"/>
    </row>
    <row r="705" spans="10:18" x14ac:dyDescent="0.25">
      <c r="J705" s="34"/>
      <c r="P705" s="22"/>
      <c r="Q705" s="22"/>
      <c r="R705" s="22"/>
    </row>
    <row r="706" spans="10:18" x14ac:dyDescent="0.25">
      <c r="J706" s="34"/>
      <c r="P706" s="22"/>
      <c r="Q706" s="22"/>
      <c r="R706" s="22"/>
    </row>
    <row r="707" spans="10:18" x14ac:dyDescent="0.25">
      <c r="J707" s="34"/>
      <c r="P707" s="22"/>
      <c r="Q707" s="22"/>
      <c r="R707" s="22"/>
    </row>
    <row r="708" spans="10:18" x14ac:dyDescent="0.25">
      <c r="J708" s="34"/>
      <c r="P708" s="22"/>
      <c r="Q708" s="22"/>
      <c r="R708" s="22"/>
    </row>
    <row r="709" spans="10:18" x14ac:dyDescent="0.25">
      <c r="J709" s="34"/>
      <c r="P709" s="22"/>
      <c r="Q709" s="22"/>
      <c r="R709" s="22"/>
    </row>
    <row r="710" spans="10:18" x14ac:dyDescent="0.25">
      <c r="J710" s="34"/>
      <c r="P710" s="22"/>
      <c r="Q710" s="22"/>
      <c r="R710" s="22"/>
    </row>
    <row r="711" spans="10:18" x14ac:dyDescent="0.25">
      <c r="J711" s="34"/>
      <c r="P711" s="22"/>
      <c r="Q711" s="22"/>
      <c r="R711" s="22"/>
    </row>
    <row r="712" spans="10:18" x14ac:dyDescent="0.25">
      <c r="J712" s="34"/>
      <c r="P712" s="22"/>
      <c r="Q712" s="22"/>
      <c r="R712" s="22"/>
    </row>
    <row r="713" spans="10:18" x14ac:dyDescent="0.25">
      <c r="J713" s="34"/>
      <c r="P713" s="22"/>
      <c r="Q713" s="22"/>
      <c r="R713" s="22"/>
    </row>
    <row r="714" spans="10:18" x14ac:dyDescent="0.25">
      <c r="J714" s="34"/>
      <c r="P714" s="22"/>
      <c r="Q714" s="22"/>
      <c r="R714" s="22"/>
    </row>
    <row r="715" spans="10:18" x14ac:dyDescent="0.25">
      <c r="J715" s="34"/>
      <c r="P715" s="22"/>
      <c r="Q715" s="22"/>
      <c r="R715" s="22"/>
    </row>
    <row r="716" spans="10:18" x14ac:dyDescent="0.25">
      <c r="J716" s="34"/>
      <c r="P716" s="22"/>
      <c r="Q716" s="22"/>
      <c r="R716" s="22"/>
    </row>
    <row r="717" spans="10:18" x14ac:dyDescent="0.25">
      <c r="J717" s="34"/>
      <c r="P717" s="22"/>
      <c r="Q717" s="22"/>
      <c r="R717" s="22"/>
    </row>
    <row r="718" spans="10:18" x14ac:dyDescent="0.25">
      <c r="J718" s="34"/>
      <c r="P718" s="22"/>
      <c r="Q718" s="22"/>
      <c r="R718" s="22"/>
    </row>
    <row r="719" spans="10:18" x14ac:dyDescent="0.25">
      <c r="J719" s="34"/>
      <c r="P719" s="22"/>
      <c r="Q719" s="22"/>
      <c r="R719" s="22"/>
    </row>
    <row r="720" spans="10:18" x14ac:dyDescent="0.25">
      <c r="J720" s="34"/>
      <c r="P720" s="22"/>
      <c r="Q720" s="22"/>
      <c r="R720" s="22"/>
    </row>
    <row r="721" spans="10:18" x14ac:dyDescent="0.25">
      <c r="J721" s="34"/>
      <c r="P721" s="22"/>
      <c r="Q721" s="22"/>
      <c r="R721" s="22"/>
    </row>
    <row r="722" spans="10:18" x14ac:dyDescent="0.25">
      <c r="J722" s="34"/>
      <c r="P722" s="22"/>
      <c r="Q722" s="22"/>
      <c r="R722" s="22"/>
    </row>
    <row r="723" spans="10:18" x14ac:dyDescent="0.25">
      <c r="J723" s="34"/>
      <c r="P723" s="22"/>
      <c r="Q723" s="22"/>
      <c r="R723" s="22"/>
    </row>
    <row r="724" spans="10:18" x14ac:dyDescent="0.25">
      <c r="J724" s="34"/>
      <c r="P724" s="22"/>
      <c r="Q724" s="22"/>
      <c r="R724" s="22"/>
    </row>
    <row r="725" spans="10:18" x14ac:dyDescent="0.25">
      <c r="J725" s="34"/>
      <c r="P725" s="22"/>
      <c r="Q725" s="22"/>
      <c r="R725" s="22"/>
    </row>
    <row r="726" spans="10:18" x14ac:dyDescent="0.25">
      <c r="J726" s="34"/>
      <c r="P726" s="22"/>
      <c r="Q726" s="22"/>
      <c r="R726" s="22"/>
    </row>
    <row r="727" spans="10:18" x14ac:dyDescent="0.25">
      <c r="J727" s="34"/>
      <c r="P727" s="22"/>
      <c r="Q727" s="22"/>
      <c r="R727" s="22"/>
    </row>
    <row r="728" spans="10:18" x14ac:dyDescent="0.25">
      <c r="J728" s="34"/>
      <c r="P728" s="22"/>
      <c r="Q728" s="22"/>
      <c r="R728" s="22"/>
    </row>
    <row r="729" spans="10:18" x14ac:dyDescent="0.25">
      <c r="J729" s="34"/>
      <c r="P729" s="22"/>
      <c r="Q729" s="22"/>
      <c r="R729" s="22"/>
    </row>
    <row r="730" spans="10:18" x14ac:dyDescent="0.25">
      <c r="J730" s="34"/>
      <c r="P730" s="22"/>
      <c r="Q730" s="22"/>
      <c r="R730" s="22"/>
    </row>
    <row r="731" spans="10:18" x14ac:dyDescent="0.25">
      <c r="J731" s="34"/>
      <c r="P731" s="22"/>
      <c r="Q731" s="22"/>
      <c r="R731" s="22"/>
    </row>
    <row r="732" spans="10:18" x14ac:dyDescent="0.25">
      <c r="J732" s="34"/>
      <c r="P732" s="22"/>
      <c r="Q732" s="22"/>
      <c r="R732" s="22"/>
    </row>
    <row r="733" spans="10:18" x14ac:dyDescent="0.25">
      <c r="J733" s="34"/>
      <c r="P733" s="22"/>
      <c r="Q733" s="22"/>
      <c r="R733" s="22"/>
    </row>
    <row r="734" spans="10:18" x14ac:dyDescent="0.25">
      <c r="J734" s="34"/>
      <c r="P734" s="22"/>
      <c r="Q734" s="22"/>
      <c r="R734" s="22"/>
    </row>
    <row r="735" spans="10:18" x14ac:dyDescent="0.25">
      <c r="J735" s="34"/>
      <c r="P735" s="22"/>
      <c r="Q735" s="22"/>
      <c r="R735" s="22"/>
    </row>
    <row r="736" spans="10:18" x14ac:dyDescent="0.25">
      <c r="J736" s="34"/>
      <c r="P736" s="22"/>
      <c r="Q736" s="22"/>
      <c r="R736" s="22"/>
    </row>
    <row r="737" spans="10:18" x14ac:dyDescent="0.25">
      <c r="J737" s="34"/>
      <c r="P737" s="22"/>
      <c r="Q737" s="22"/>
      <c r="R737" s="22"/>
    </row>
    <row r="738" spans="10:18" x14ac:dyDescent="0.25">
      <c r="J738" s="34"/>
      <c r="P738" s="22"/>
      <c r="Q738" s="22"/>
      <c r="R738" s="22"/>
    </row>
    <row r="739" spans="10:18" x14ac:dyDescent="0.25">
      <c r="J739" s="34"/>
      <c r="P739" s="22"/>
      <c r="Q739" s="22"/>
      <c r="R739" s="22"/>
    </row>
    <row r="740" spans="10:18" x14ac:dyDescent="0.25">
      <c r="J740" s="34"/>
      <c r="P740" s="22"/>
      <c r="Q740" s="22"/>
      <c r="R740" s="22"/>
    </row>
    <row r="741" spans="10:18" x14ac:dyDescent="0.25">
      <c r="J741" s="34"/>
      <c r="P741" s="22"/>
      <c r="Q741" s="22"/>
      <c r="R741" s="22"/>
    </row>
    <row r="742" spans="10:18" x14ac:dyDescent="0.25">
      <c r="J742" s="34"/>
      <c r="P742" s="22"/>
      <c r="Q742" s="22"/>
      <c r="R742" s="22"/>
    </row>
    <row r="743" spans="10:18" x14ac:dyDescent="0.25">
      <c r="J743" s="34"/>
      <c r="P743" s="22"/>
      <c r="Q743" s="22"/>
      <c r="R743" s="22"/>
    </row>
    <row r="744" spans="10:18" x14ac:dyDescent="0.25">
      <c r="J744" s="34"/>
      <c r="P744" s="22"/>
      <c r="Q744" s="22"/>
      <c r="R744" s="22"/>
    </row>
    <row r="745" spans="10:18" x14ac:dyDescent="0.25">
      <c r="J745" s="34"/>
      <c r="P745" s="22"/>
      <c r="Q745" s="22"/>
      <c r="R745" s="22"/>
    </row>
    <row r="746" spans="10:18" x14ac:dyDescent="0.25">
      <c r="J746" s="34"/>
      <c r="P746" s="22"/>
      <c r="Q746" s="22"/>
      <c r="R746" s="22"/>
    </row>
    <row r="747" spans="10:18" x14ac:dyDescent="0.25">
      <c r="J747" s="34"/>
      <c r="P747" s="22"/>
      <c r="Q747" s="22"/>
      <c r="R747" s="22"/>
    </row>
    <row r="748" spans="10:18" x14ac:dyDescent="0.25">
      <c r="J748" s="34"/>
      <c r="P748" s="22"/>
      <c r="Q748" s="22"/>
      <c r="R748" s="22"/>
    </row>
    <row r="749" spans="10:18" x14ac:dyDescent="0.25">
      <c r="J749" s="34"/>
      <c r="P749" s="22"/>
      <c r="Q749" s="22"/>
      <c r="R749" s="22"/>
    </row>
    <row r="750" spans="10:18" x14ac:dyDescent="0.25">
      <c r="J750" s="34"/>
      <c r="P750" s="22"/>
      <c r="Q750" s="22"/>
      <c r="R750" s="22"/>
    </row>
    <row r="751" spans="10:18" x14ac:dyDescent="0.25">
      <c r="J751" s="34"/>
      <c r="P751" s="22"/>
      <c r="Q751" s="22"/>
      <c r="R751" s="22"/>
    </row>
    <row r="752" spans="10:18" x14ac:dyDescent="0.25">
      <c r="J752" s="34"/>
      <c r="P752" s="22"/>
      <c r="Q752" s="22"/>
      <c r="R752" s="22"/>
    </row>
    <row r="753" spans="10:18" x14ac:dyDescent="0.25">
      <c r="J753" s="34"/>
      <c r="P753" s="22"/>
      <c r="Q753" s="22"/>
      <c r="R753" s="22"/>
    </row>
    <row r="754" spans="10:18" x14ac:dyDescent="0.25">
      <c r="J754" s="34"/>
      <c r="P754" s="22"/>
      <c r="Q754" s="22"/>
      <c r="R754" s="22"/>
    </row>
    <row r="755" spans="10:18" x14ac:dyDescent="0.25">
      <c r="J755" s="34"/>
      <c r="P755" s="22"/>
      <c r="Q755" s="22"/>
      <c r="R755" s="22"/>
    </row>
    <row r="756" spans="10:18" x14ac:dyDescent="0.25">
      <c r="J756" s="34"/>
      <c r="P756" s="22"/>
      <c r="Q756" s="22"/>
      <c r="R756" s="22"/>
    </row>
    <row r="757" spans="10:18" x14ac:dyDescent="0.25">
      <c r="J757" s="34"/>
      <c r="P757" s="22"/>
      <c r="Q757" s="22"/>
      <c r="R757" s="22"/>
    </row>
    <row r="758" spans="10:18" x14ac:dyDescent="0.25">
      <c r="J758" s="34"/>
      <c r="P758" s="22"/>
      <c r="Q758" s="22"/>
      <c r="R758" s="22"/>
    </row>
    <row r="759" spans="10:18" x14ac:dyDescent="0.25">
      <c r="J759" s="34"/>
      <c r="P759" s="22"/>
      <c r="Q759" s="22"/>
      <c r="R759" s="22"/>
    </row>
    <row r="760" spans="10:18" x14ac:dyDescent="0.25">
      <c r="J760" s="34"/>
      <c r="P760" s="22"/>
      <c r="Q760" s="22"/>
      <c r="R760" s="22"/>
    </row>
    <row r="761" spans="10:18" x14ac:dyDescent="0.25">
      <c r="J761" s="34"/>
      <c r="P761" s="22"/>
      <c r="Q761" s="22"/>
      <c r="R761" s="22"/>
    </row>
    <row r="762" spans="10:18" x14ac:dyDescent="0.25">
      <c r="J762" s="34"/>
      <c r="P762" s="22"/>
      <c r="Q762" s="22"/>
      <c r="R762" s="22"/>
    </row>
    <row r="763" spans="10:18" x14ac:dyDescent="0.25">
      <c r="J763" s="34"/>
      <c r="P763" s="22"/>
      <c r="Q763" s="22"/>
      <c r="R763" s="22"/>
    </row>
    <row r="764" spans="10:18" x14ac:dyDescent="0.25">
      <c r="J764" s="34"/>
      <c r="P764" s="22"/>
      <c r="Q764" s="22"/>
      <c r="R764" s="22"/>
    </row>
    <row r="765" spans="10:18" x14ac:dyDescent="0.25">
      <c r="J765" s="34"/>
      <c r="P765" s="22"/>
      <c r="Q765" s="22"/>
      <c r="R765" s="22"/>
    </row>
    <row r="766" spans="10:18" x14ac:dyDescent="0.25">
      <c r="J766" s="34"/>
      <c r="P766" s="22"/>
      <c r="Q766" s="22"/>
      <c r="R766" s="22"/>
    </row>
    <row r="767" spans="10:18" x14ac:dyDescent="0.25">
      <c r="J767" s="34"/>
      <c r="P767" s="22"/>
      <c r="Q767" s="22"/>
      <c r="R767" s="22"/>
    </row>
    <row r="768" spans="10:18" x14ac:dyDescent="0.25">
      <c r="J768" s="34"/>
      <c r="P768" s="22"/>
      <c r="Q768" s="22"/>
      <c r="R768" s="22"/>
    </row>
    <row r="769" spans="10:18" x14ac:dyDescent="0.25">
      <c r="J769" s="34"/>
      <c r="P769" s="22"/>
      <c r="Q769" s="22"/>
      <c r="R769" s="22"/>
    </row>
    <row r="770" spans="10:18" x14ac:dyDescent="0.25">
      <c r="J770" s="34"/>
      <c r="P770" s="22"/>
      <c r="Q770" s="22"/>
      <c r="R770" s="22"/>
    </row>
    <row r="771" spans="10:18" x14ac:dyDescent="0.25">
      <c r="J771" s="34"/>
      <c r="P771" s="22"/>
      <c r="Q771" s="22"/>
      <c r="R771" s="22"/>
    </row>
    <row r="772" spans="10:18" x14ac:dyDescent="0.25">
      <c r="J772" s="34"/>
      <c r="P772" s="22"/>
      <c r="Q772" s="22"/>
      <c r="R772" s="22"/>
    </row>
    <row r="773" spans="10:18" x14ac:dyDescent="0.25">
      <c r="J773" s="34"/>
      <c r="P773" s="22"/>
      <c r="Q773" s="22"/>
      <c r="R773" s="22"/>
    </row>
    <row r="774" spans="10:18" x14ac:dyDescent="0.25">
      <c r="J774" s="34"/>
      <c r="P774" s="22"/>
      <c r="Q774" s="22"/>
      <c r="R774" s="22"/>
    </row>
    <row r="775" spans="10:18" x14ac:dyDescent="0.25">
      <c r="J775" s="34"/>
      <c r="P775" s="22"/>
      <c r="Q775" s="22"/>
      <c r="R775" s="22"/>
    </row>
    <row r="776" spans="10:18" x14ac:dyDescent="0.25">
      <c r="J776" s="34"/>
      <c r="P776" s="22"/>
      <c r="Q776" s="22"/>
      <c r="R776" s="22"/>
    </row>
    <row r="777" spans="10:18" x14ac:dyDescent="0.25">
      <c r="J777" s="34"/>
      <c r="P777" s="22"/>
      <c r="Q777" s="22"/>
      <c r="R777" s="22"/>
    </row>
    <row r="778" spans="10:18" x14ac:dyDescent="0.25">
      <c r="J778" s="34"/>
      <c r="P778" s="22"/>
      <c r="Q778" s="22"/>
      <c r="R778" s="22"/>
    </row>
    <row r="779" spans="10:18" x14ac:dyDescent="0.25">
      <c r="J779" s="34"/>
      <c r="P779" s="22"/>
      <c r="Q779" s="22"/>
      <c r="R779" s="22"/>
    </row>
    <row r="780" spans="10:18" x14ac:dyDescent="0.25">
      <c r="J780" s="34"/>
      <c r="P780" s="22"/>
      <c r="Q780" s="22"/>
      <c r="R780" s="22"/>
    </row>
    <row r="781" spans="10:18" x14ac:dyDescent="0.25">
      <c r="J781" s="34"/>
      <c r="P781" s="22"/>
      <c r="Q781" s="22"/>
      <c r="R781" s="22"/>
    </row>
    <row r="782" spans="10:18" x14ac:dyDescent="0.25">
      <c r="J782" s="34"/>
      <c r="P782" s="22"/>
      <c r="Q782" s="22"/>
      <c r="R782" s="22"/>
    </row>
    <row r="783" spans="10:18" x14ac:dyDescent="0.25">
      <c r="J783" s="34"/>
      <c r="P783" s="22"/>
      <c r="Q783" s="22"/>
      <c r="R783" s="22"/>
    </row>
    <row r="784" spans="10:18" x14ac:dyDescent="0.25">
      <c r="J784" s="34"/>
      <c r="P784" s="22"/>
      <c r="Q784" s="22"/>
      <c r="R784" s="22"/>
    </row>
    <row r="785" spans="10:18" x14ac:dyDescent="0.25">
      <c r="J785" s="34"/>
      <c r="P785" s="22"/>
      <c r="Q785" s="22"/>
      <c r="R785" s="22"/>
    </row>
    <row r="786" spans="10:18" x14ac:dyDescent="0.25">
      <c r="J786" s="34"/>
      <c r="P786" s="22"/>
      <c r="Q786" s="22"/>
      <c r="R786" s="22"/>
    </row>
    <row r="787" spans="10:18" x14ac:dyDescent="0.25">
      <c r="J787" s="34"/>
      <c r="P787" s="22"/>
      <c r="Q787" s="22"/>
      <c r="R787" s="22"/>
    </row>
    <row r="788" spans="10:18" x14ac:dyDescent="0.25">
      <c r="J788" s="34"/>
      <c r="P788" s="22"/>
      <c r="Q788" s="22"/>
      <c r="R788" s="22"/>
    </row>
    <row r="789" spans="10:18" x14ac:dyDescent="0.25">
      <c r="J789" s="34"/>
      <c r="P789" s="22"/>
      <c r="Q789" s="22"/>
      <c r="R789" s="22"/>
    </row>
    <row r="790" spans="10:18" x14ac:dyDescent="0.25">
      <c r="J790" s="34"/>
      <c r="P790" s="22"/>
      <c r="Q790" s="22"/>
      <c r="R790" s="22"/>
    </row>
    <row r="791" spans="10:18" x14ac:dyDescent="0.25">
      <c r="J791" s="34"/>
      <c r="P791" s="22"/>
      <c r="Q791" s="22"/>
      <c r="R791" s="22"/>
    </row>
    <row r="792" spans="10:18" x14ac:dyDescent="0.25">
      <c r="J792" s="34"/>
      <c r="P792" s="22"/>
      <c r="Q792" s="22"/>
      <c r="R792" s="22"/>
    </row>
    <row r="793" spans="10:18" x14ac:dyDescent="0.25">
      <c r="J793" s="34"/>
      <c r="P793" s="22"/>
      <c r="Q793" s="22"/>
      <c r="R793" s="22"/>
    </row>
    <row r="794" spans="10:18" x14ac:dyDescent="0.25">
      <c r="J794" s="34"/>
      <c r="P794" s="22"/>
      <c r="Q794" s="22"/>
      <c r="R794" s="22"/>
    </row>
    <row r="795" spans="10:18" x14ac:dyDescent="0.25">
      <c r="J795" s="34"/>
      <c r="P795" s="22"/>
      <c r="Q795" s="22"/>
      <c r="R795" s="22"/>
    </row>
    <row r="796" spans="10:18" x14ac:dyDescent="0.25">
      <c r="J796" s="34"/>
      <c r="P796" s="22"/>
      <c r="Q796" s="22"/>
      <c r="R796" s="22"/>
    </row>
    <row r="797" spans="10:18" x14ac:dyDescent="0.25">
      <c r="J797" s="34"/>
      <c r="P797" s="22"/>
      <c r="Q797" s="22"/>
      <c r="R797" s="22"/>
    </row>
    <row r="798" spans="10:18" x14ac:dyDescent="0.25">
      <c r="J798" s="34"/>
      <c r="P798" s="22"/>
      <c r="Q798" s="22"/>
      <c r="R798" s="22"/>
    </row>
    <row r="799" spans="10:18" x14ac:dyDescent="0.25">
      <c r="J799" s="34"/>
      <c r="P799" s="22"/>
      <c r="Q799" s="22"/>
      <c r="R799" s="22"/>
    </row>
    <row r="800" spans="10:18" x14ac:dyDescent="0.25">
      <c r="J800" s="34"/>
      <c r="P800" s="22"/>
      <c r="Q800" s="22"/>
      <c r="R800" s="22"/>
    </row>
    <row r="801" spans="10:18" x14ac:dyDescent="0.25">
      <c r="J801" s="34"/>
      <c r="P801" s="22"/>
      <c r="Q801" s="22"/>
      <c r="R801" s="22"/>
    </row>
    <row r="802" spans="10:18" x14ac:dyDescent="0.25">
      <c r="J802" s="34"/>
      <c r="P802" s="22"/>
      <c r="Q802" s="22"/>
      <c r="R802" s="22"/>
    </row>
    <row r="803" spans="10:18" x14ac:dyDescent="0.25">
      <c r="J803" s="34"/>
      <c r="P803" s="22"/>
      <c r="Q803" s="22"/>
      <c r="R803" s="22"/>
    </row>
    <row r="804" spans="10:18" x14ac:dyDescent="0.25">
      <c r="J804" s="34"/>
      <c r="P804" s="22"/>
      <c r="Q804" s="22"/>
      <c r="R804" s="22"/>
    </row>
    <row r="805" spans="10:18" x14ac:dyDescent="0.25">
      <c r="J805" s="34"/>
      <c r="P805" s="22"/>
      <c r="Q805" s="22"/>
      <c r="R805" s="22"/>
    </row>
    <row r="806" spans="10:18" x14ac:dyDescent="0.25">
      <c r="J806" s="34"/>
      <c r="P806" s="22"/>
      <c r="Q806" s="22"/>
      <c r="R806" s="22"/>
    </row>
    <row r="807" spans="10:18" x14ac:dyDescent="0.25">
      <c r="J807" s="34"/>
      <c r="P807" s="22"/>
      <c r="Q807" s="22"/>
      <c r="R807" s="22"/>
    </row>
    <row r="808" spans="10:18" x14ac:dyDescent="0.25">
      <c r="J808" s="34"/>
      <c r="P808" s="22"/>
      <c r="Q808" s="22"/>
      <c r="R808" s="22"/>
    </row>
    <row r="809" spans="10:18" x14ac:dyDescent="0.25">
      <c r="J809" s="34"/>
      <c r="P809" s="22"/>
      <c r="Q809" s="22"/>
      <c r="R809" s="22"/>
    </row>
    <row r="810" spans="10:18" x14ac:dyDescent="0.25">
      <c r="J810" s="34"/>
      <c r="P810" s="22"/>
      <c r="Q810" s="22"/>
      <c r="R810" s="22"/>
    </row>
    <row r="811" spans="10:18" x14ac:dyDescent="0.25">
      <c r="J811" s="34"/>
      <c r="P811" s="22"/>
      <c r="Q811" s="22"/>
      <c r="R811" s="22"/>
    </row>
    <row r="812" spans="10:18" x14ac:dyDescent="0.25">
      <c r="J812" s="34"/>
      <c r="P812" s="22"/>
      <c r="Q812" s="22"/>
      <c r="R812" s="22"/>
    </row>
    <row r="813" spans="10:18" x14ac:dyDescent="0.25">
      <c r="J813" s="34"/>
      <c r="P813" s="22"/>
      <c r="Q813" s="22"/>
      <c r="R813" s="22"/>
    </row>
    <row r="814" spans="10:18" x14ac:dyDescent="0.25">
      <c r="J814" s="34"/>
      <c r="P814" s="22"/>
      <c r="Q814" s="22"/>
      <c r="R814" s="22"/>
    </row>
    <row r="815" spans="10:18" x14ac:dyDescent="0.25">
      <c r="J815" s="34"/>
      <c r="P815" s="22"/>
      <c r="Q815" s="22"/>
      <c r="R815" s="22"/>
    </row>
    <row r="816" spans="10:18" x14ac:dyDescent="0.25">
      <c r="J816" s="34"/>
      <c r="P816" s="22"/>
      <c r="Q816" s="22"/>
      <c r="R816" s="22"/>
    </row>
    <row r="817" spans="10:18" x14ac:dyDescent="0.25">
      <c r="J817" s="34"/>
      <c r="P817" s="22"/>
      <c r="Q817" s="22"/>
      <c r="R817" s="22"/>
    </row>
    <row r="818" spans="10:18" x14ac:dyDescent="0.25">
      <c r="J818" s="34"/>
      <c r="P818" s="22"/>
      <c r="Q818" s="22"/>
      <c r="R818" s="22"/>
    </row>
    <row r="819" spans="10:18" x14ac:dyDescent="0.25">
      <c r="J819" s="34"/>
      <c r="P819" s="22"/>
      <c r="Q819" s="22"/>
      <c r="R819" s="22"/>
    </row>
    <row r="820" spans="10:18" x14ac:dyDescent="0.25">
      <c r="J820" s="34"/>
      <c r="P820" s="22"/>
      <c r="Q820" s="22"/>
      <c r="R820" s="22"/>
    </row>
    <row r="821" spans="10:18" x14ac:dyDescent="0.25">
      <c r="J821" s="34"/>
      <c r="P821" s="22"/>
      <c r="Q821" s="22"/>
      <c r="R821" s="22"/>
    </row>
    <row r="822" spans="10:18" x14ac:dyDescent="0.25">
      <c r="J822" s="34"/>
      <c r="P822" s="22"/>
      <c r="Q822" s="22"/>
      <c r="R822" s="22"/>
    </row>
    <row r="823" spans="10:18" x14ac:dyDescent="0.25">
      <c r="J823" s="34"/>
      <c r="P823" s="22"/>
      <c r="Q823" s="22"/>
      <c r="R823" s="22"/>
    </row>
    <row r="824" spans="10:18" x14ac:dyDescent="0.25">
      <c r="J824" s="34"/>
      <c r="P824" s="22"/>
      <c r="Q824" s="22"/>
      <c r="R824" s="22"/>
    </row>
    <row r="825" spans="10:18" x14ac:dyDescent="0.25">
      <c r="J825" s="34"/>
      <c r="P825" s="22"/>
      <c r="Q825" s="22"/>
      <c r="R825" s="22"/>
    </row>
    <row r="826" spans="10:18" x14ac:dyDescent="0.25">
      <c r="J826" s="34"/>
      <c r="P826" s="22"/>
      <c r="Q826" s="22"/>
      <c r="R826" s="22"/>
    </row>
    <row r="827" spans="10:18" x14ac:dyDescent="0.25">
      <c r="J827" s="34"/>
      <c r="P827" s="22"/>
      <c r="Q827" s="22"/>
      <c r="R827" s="22"/>
    </row>
    <row r="828" spans="10:18" x14ac:dyDescent="0.25">
      <c r="J828" s="34"/>
      <c r="P828" s="22"/>
      <c r="Q828" s="22"/>
      <c r="R828" s="22"/>
    </row>
    <row r="829" spans="10:18" x14ac:dyDescent="0.25">
      <c r="J829" s="34"/>
      <c r="P829" s="22"/>
      <c r="Q829" s="22"/>
      <c r="R829" s="22"/>
    </row>
    <row r="830" spans="10:18" x14ac:dyDescent="0.25">
      <c r="J830" s="34"/>
      <c r="P830" s="22"/>
      <c r="Q830" s="22"/>
      <c r="R830" s="22"/>
    </row>
    <row r="831" spans="10:18" x14ac:dyDescent="0.25">
      <c r="J831" s="34"/>
      <c r="P831" s="22"/>
      <c r="Q831" s="22"/>
      <c r="R831" s="22"/>
    </row>
    <row r="832" spans="10:18" x14ac:dyDescent="0.25">
      <c r="J832" s="34"/>
      <c r="P832" s="22"/>
      <c r="Q832" s="22"/>
      <c r="R832" s="22"/>
    </row>
    <row r="833" spans="10:18" x14ac:dyDescent="0.25">
      <c r="J833" s="34"/>
      <c r="P833" s="22"/>
      <c r="Q833" s="22"/>
      <c r="R833" s="22"/>
    </row>
    <row r="834" spans="10:18" x14ac:dyDescent="0.25">
      <c r="J834" s="34"/>
      <c r="P834" s="22"/>
      <c r="Q834" s="22"/>
      <c r="R834" s="22"/>
    </row>
    <row r="835" spans="10:18" x14ac:dyDescent="0.25">
      <c r="J835" s="34"/>
      <c r="P835" s="22"/>
      <c r="Q835" s="22"/>
      <c r="R835" s="22"/>
    </row>
    <row r="836" spans="10:18" x14ac:dyDescent="0.25">
      <c r="J836" s="34"/>
      <c r="P836" s="22"/>
      <c r="Q836" s="22"/>
      <c r="R836" s="22"/>
    </row>
    <row r="837" spans="10:18" x14ac:dyDescent="0.25">
      <c r="J837" s="34"/>
      <c r="P837" s="22"/>
      <c r="Q837" s="22"/>
      <c r="R837" s="22"/>
    </row>
    <row r="838" spans="10:18" x14ac:dyDescent="0.25">
      <c r="J838" s="34"/>
      <c r="P838" s="22"/>
      <c r="Q838" s="22"/>
      <c r="R838" s="22"/>
    </row>
    <row r="839" spans="10:18" x14ac:dyDescent="0.25">
      <c r="J839" s="34"/>
      <c r="P839" s="22"/>
      <c r="Q839" s="22"/>
      <c r="R839" s="22"/>
    </row>
    <row r="840" spans="10:18" x14ac:dyDescent="0.25">
      <c r="J840" s="34"/>
      <c r="P840" s="22"/>
      <c r="Q840" s="22"/>
      <c r="R840" s="22"/>
    </row>
    <row r="841" spans="10:18" x14ac:dyDescent="0.25">
      <c r="J841" s="34"/>
      <c r="P841" s="22"/>
      <c r="Q841" s="22"/>
      <c r="R841" s="22"/>
    </row>
    <row r="842" spans="10:18" x14ac:dyDescent="0.25">
      <c r="J842" s="34"/>
      <c r="P842" s="22"/>
      <c r="Q842" s="22"/>
      <c r="R842" s="22"/>
    </row>
    <row r="843" spans="10:18" x14ac:dyDescent="0.25">
      <c r="J843" s="34"/>
      <c r="P843" s="22"/>
      <c r="Q843" s="22"/>
      <c r="R843" s="22"/>
    </row>
    <row r="844" spans="10:18" x14ac:dyDescent="0.25">
      <c r="J844" s="34"/>
      <c r="P844" s="22"/>
      <c r="Q844" s="22"/>
      <c r="R844" s="22"/>
    </row>
    <row r="845" spans="10:18" x14ac:dyDescent="0.25">
      <c r="J845" s="34"/>
      <c r="P845" s="22"/>
      <c r="Q845" s="22"/>
      <c r="R845" s="22"/>
    </row>
    <row r="846" spans="10:18" x14ac:dyDescent="0.25">
      <c r="J846" s="34"/>
      <c r="P846" s="22"/>
      <c r="Q846" s="22"/>
      <c r="R846" s="22"/>
    </row>
    <row r="847" spans="10:18" x14ac:dyDescent="0.25">
      <c r="J847" s="34"/>
      <c r="P847" s="22"/>
      <c r="Q847" s="22"/>
      <c r="R847" s="22"/>
    </row>
    <row r="848" spans="10:18" x14ac:dyDescent="0.25">
      <c r="J848" s="34"/>
      <c r="P848" s="22"/>
      <c r="Q848" s="22"/>
      <c r="R848" s="22"/>
    </row>
    <row r="849" spans="10:18" x14ac:dyDescent="0.25">
      <c r="J849" s="34"/>
      <c r="P849" s="22"/>
      <c r="Q849" s="22"/>
      <c r="R849" s="22"/>
    </row>
    <row r="850" spans="10:18" x14ac:dyDescent="0.25">
      <c r="J850" s="34"/>
      <c r="P850" s="22"/>
      <c r="Q850" s="22"/>
      <c r="R850" s="22"/>
    </row>
    <row r="851" spans="10:18" x14ac:dyDescent="0.25">
      <c r="J851" s="34"/>
      <c r="P851" s="22"/>
      <c r="Q851" s="22"/>
      <c r="R851" s="22"/>
    </row>
    <row r="852" spans="10:18" x14ac:dyDescent="0.25">
      <c r="J852" s="34"/>
      <c r="P852" s="22"/>
      <c r="Q852" s="22"/>
      <c r="R852" s="22"/>
    </row>
    <row r="853" spans="10:18" x14ac:dyDescent="0.25">
      <c r="J853" s="34"/>
      <c r="P853" s="22"/>
      <c r="Q853" s="22"/>
      <c r="R853" s="22"/>
    </row>
    <row r="854" spans="10:18" x14ac:dyDescent="0.25">
      <c r="J854" s="34"/>
      <c r="P854" s="22"/>
      <c r="Q854" s="22"/>
      <c r="R854" s="22"/>
    </row>
    <row r="855" spans="10:18" x14ac:dyDescent="0.25">
      <c r="J855" s="34"/>
      <c r="P855" s="22"/>
      <c r="Q855" s="22"/>
      <c r="R855" s="22"/>
    </row>
    <row r="856" spans="10:18" x14ac:dyDescent="0.25">
      <c r="J856" s="34"/>
      <c r="P856" s="22"/>
      <c r="Q856" s="22"/>
      <c r="R856" s="22"/>
    </row>
    <row r="857" spans="10:18" x14ac:dyDescent="0.25">
      <c r="J857" s="34"/>
      <c r="P857" s="22"/>
      <c r="Q857" s="22"/>
      <c r="R857" s="22"/>
    </row>
    <row r="858" spans="10:18" x14ac:dyDescent="0.25">
      <c r="J858" s="34"/>
      <c r="P858" s="22"/>
      <c r="Q858" s="22"/>
      <c r="R858" s="22"/>
    </row>
    <row r="859" spans="10:18" x14ac:dyDescent="0.25">
      <c r="J859" s="34"/>
      <c r="P859" s="22"/>
      <c r="Q859" s="22"/>
      <c r="R859" s="22"/>
    </row>
    <row r="860" spans="10:18" x14ac:dyDescent="0.25">
      <c r="J860" s="34"/>
      <c r="P860" s="22"/>
      <c r="Q860" s="22"/>
      <c r="R860" s="22"/>
    </row>
    <row r="861" spans="10:18" x14ac:dyDescent="0.25">
      <c r="J861" s="34"/>
      <c r="P861" s="22"/>
      <c r="Q861" s="22"/>
      <c r="R861" s="22"/>
    </row>
    <row r="862" spans="10:18" x14ac:dyDescent="0.25">
      <c r="J862" s="34"/>
      <c r="P862" s="22"/>
      <c r="Q862" s="22"/>
      <c r="R862" s="22"/>
    </row>
    <row r="863" spans="10:18" x14ac:dyDescent="0.25">
      <c r="J863" s="34"/>
      <c r="P863" s="22"/>
      <c r="Q863" s="22"/>
      <c r="R863" s="22"/>
    </row>
    <row r="864" spans="10:18" x14ac:dyDescent="0.25">
      <c r="J864" s="34"/>
      <c r="P864" s="22"/>
      <c r="Q864" s="22"/>
      <c r="R864" s="22"/>
    </row>
    <row r="865" spans="10:18" x14ac:dyDescent="0.25">
      <c r="J865" s="34"/>
      <c r="P865" s="22"/>
      <c r="Q865" s="22"/>
      <c r="R865" s="22"/>
    </row>
    <row r="866" spans="10:18" x14ac:dyDescent="0.25">
      <c r="J866" s="34"/>
      <c r="P866" s="22"/>
      <c r="Q866" s="22"/>
      <c r="R866" s="22"/>
    </row>
    <row r="867" spans="10:18" x14ac:dyDescent="0.25">
      <c r="J867" s="34"/>
      <c r="P867" s="22"/>
      <c r="Q867" s="22"/>
      <c r="R867" s="22"/>
    </row>
    <row r="868" spans="10:18" x14ac:dyDescent="0.25">
      <c r="J868" s="34"/>
      <c r="P868" s="22"/>
      <c r="Q868" s="22"/>
      <c r="R868" s="22"/>
    </row>
    <row r="869" spans="10:18" x14ac:dyDescent="0.25">
      <c r="J869" s="34"/>
      <c r="P869" s="22"/>
      <c r="Q869" s="22"/>
      <c r="R869" s="22"/>
    </row>
    <row r="870" spans="10:18" x14ac:dyDescent="0.25">
      <c r="J870" s="34"/>
      <c r="P870" s="22"/>
      <c r="Q870" s="22"/>
      <c r="R870" s="22"/>
    </row>
    <row r="871" spans="10:18" x14ac:dyDescent="0.25">
      <c r="J871" s="34"/>
      <c r="P871" s="22"/>
      <c r="Q871" s="22"/>
      <c r="R871" s="22"/>
    </row>
    <row r="872" spans="10:18" x14ac:dyDescent="0.25">
      <c r="J872" s="34"/>
      <c r="P872" s="22"/>
      <c r="Q872" s="22"/>
      <c r="R872" s="22"/>
    </row>
    <row r="873" spans="10:18" x14ac:dyDescent="0.25">
      <c r="J873" s="34"/>
      <c r="P873" s="22"/>
      <c r="Q873" s="22"/>
      <c r="R873" s="22"/>
    </row>
    <row r="874" spans="10:18" x14ac:dyDescent="0.25">
      <c r="J874" s="34"/>
      <c r="P874" s="22"/>
      <c r="Q874" s="22"/>
      <c r="R874" s="22"/>
    </row>
    <row r="875" spans="10:18" x14ac:dyDescent="0.25">
      <c r="J875" s="34"/>
      <c r="P875" s="22"/>
      <c r="Q875" s="22"/>
      <c r="R875" s="22"/>
    </row>
    <row r="876" spans="10:18" x14ac:dyDescent="0.25">
      <c r="J876" s="34"/>
      <c r="P876" s="22"/>
      <c r="Q876" s="22"/>
      <c r="R876" s="22"/>
    </row>
    <row r="877" spans="10:18" x14ac:dyDescent="0.25">
      <c r="J877" s="34"/>
      <c r="P877" s="22"/>
      <c r="Q877" s="22"/>
      <c r="R877" s="22"/>
    </row>
    <row r="878" spans="10:18" x14ac:dyDescent="0.25">
      <c r="J878" s="34"/>
      <c r="P878" s="22"/>
      <c r="Q878" s="22"/>
      <c r="R878" s="22"/>
    </row>
    <row r="879" spans="10:18" x14ac:dyDescent="0.25">
      <c r="J879" s="34"/>
      <c r="P879" s="22"/>
      <c r="Q879" s="22"/>
      <c r="R879" s="22"/>
    </row>
    <row r="880" spans="10:18" x14ac:dyDescent="0.25">
      <c r="J880" s="34"/>
      <c r="P880" s="22"/>
      <c r="Q880" s="22"/>
      <c r="R880" s="22"/>
    </row>
    <row r="881" spans="10:18" x14ac:dyDescent="0.25">
      <c r="J881" s="34"/>
      <c r="P881" s="22"/>
      <c r="Q881" s="22"/>
      <c r="R881" s="22"/>
    </row>
    <row r="882" spans="10:18" x14ac:dyDescent="0.25">
      <c r="J882" s="34"/>
      <c r="P882" s="22"/>
      <c r="Q882" s="22"/>
      <c r="R882" s="22"/>
    </row>
    <row r="883" spans="10:18" x14ac:dyDescent="0.25">
      <c r="J883" s="34"/>
      <c r="P883" s="22"/>
      <c r="Q883" s="22"/>
      <c r="R883" s="22"/>
    </row>
    <row r="884" spans="10:18" x14ac:dyDescent="0.25">
      <c r="J884" s="34"/>
      <c r="P884" s="22"/>
      <c r="Q884" s="22"/>
      <c r="R884" s="22"/>
    </row>
    <row r="885" spans="10:18" x14ac:dyDescent="0.25">
      <c r="J885" s="34"/>
      <c r="P885" s="22"/>
      <c r="Q885" s="22"/>
      <c r="R885" s="22"/>
    </row>
    <row r="886" spans="10:18" x14ac:dyDescent="0.25">
      <c r="J886" s="34"/>
      <c r="P886" s="22"/>
      <c r="Q886" s="22"/>
      <c r="R886" s="22"/>
    </row>
    <row r="887" spans="10:18" x14ac:dyDescent="0.25">
      <c r="J887" s="34"/>
      <c r="P887" s="22"/>
      <c r="Q887" s="22"/>
      <c r="R887" s="22"/>
    </row>
    <row r="888" spans="10:18" x14ac:dyDescent="0.25">
      <c r="J888" s="34"/>
      <c r="P888" s="22"/>
      <c r="Q888" s="22"/>
      <c r="R888" s="22"/>
    </row>
    <row r="889" spans="10:18" x14ac:dyDescent="0.25">
      <c r="J889" s="34"/>
      <c r="P889" s="22"/>
      <c r="Q889" s="22"/>
      <c r="R889" s="22"/>
    </row>
    <row r="890" spans="10:18" x14ac:dyDescent="0.25">
      <c r="J890" s="34"/>
      <c r="P890" s="22"/>
      <c r="Q890" s="22"/>
      <c r="R890" s="22"/>
    </row>
    <row r="891" spans="10:18" x14ac:dyDescent="0.25">
      <c r="J891" s="34"/>
      <c r="P891" s="22"/>
      <c r="Q891" s="22"/>
      <c r="R891" s="22"/>
    </row>
    <row r="892" spans="10:18" x14ac:dyDescent="0.25">
      <c r="J892" s="34"/>
      <c r="P892" s="22"/>
      <c r="Q892" s="22"/>
      <c r="R892" s="22"/>
    </row>
    <row r="893" spans="10:18" x14ac:dyDescent="0.25">
      <c r="J893" s="34"/>
      <c r="P893" s="22"/>
      <c r="Q893" s="22"/>
      <c r="R893" s="22"/>
    </row>
    <row r="894" spans="10:18" x14ac:dyDescent="0.25">
      <c r="J894" s="34"/>
      <c r="P894" s="22"/>
      <c r="Q894" s="22"/>
      <c r="R894" s="22"/>
    </row>
    <row r="895" spans="10:18" x14ac:dyDescent="0.25">
      <c r="J895" s="34"/>
      <c r="P895" s="22"/>
      <c r="Q895" s="22"/>
      <c r="R895" s="22"/>
    </row>
    <row r="896" spans="10:18" x14ac:dyDescent="0.25">
      <c r="J896" s="34"/>
      <c r="P896" s="22"/>
      <c r="Q896" s="22"/>
      <c r="R896" s="22"/>
    </row>
    <row r="897" spans="10:18" x14ac:dyDescent="0.25">
      <c r="J897" s="34"/>
      <c r="P897" s="22"/>
      <c r="Q897" s="22"/>
      <c r="R897" s="22"/>
    </row>
    <row r="898" spans="10:18" x14ac:dyDescent="0.25">
      <c r="J898" s="34"/>
      <c r="P898" s="22"/>
      <c r="Q898" s="22"/>
      <c r="R898" s="22"/>
    </row>
    <row r="899" spans="10:18" x14ac:dyDescent="0.25">
      <c r="J899" s="34"/>
      <c r="P899" s="22"/>
      <c r="Q899" s="22"/>
      <c r="R899" s="22"/>
    </row>
    <row r="900" spans="10:18" x14ac:dyDescent="0.25">
      <c r="J900" s="34"/>
      <c r="P900" s="22"/>
      <c r="Q900" s="22"/>
      <c r="R900" s="22"/>
    </row>
    <row r="901" spans="10:18" x14ac:dyDescent="0.25">
      <c r="J901" s="34"/>
      <c r="P901" s="22"/>
      <c r="Q901" s="22"/>
      <c r="R901" s="22"/>
    </row>
    <row r="902" spans="10:18" x14ac:dyDescent="0.25">
      <c r="J902" s="34"/>
      <c r="P902" s="22"/>
      <c r="Q902" s="22"/>
      <c r="R902" s="22"/>
    </row>
    <row r="903" spans="10:18" x14ac:dyDescent="0.25">
      <c r="J903" s="34"/>
      <c r="P903" s="22"/>
      <c r="Q903" s="22"/>
      <c r="R903" s="22"/>
    </row>
    <row r="904" spans="10:18" x14ac:dyDescent="0.25">
      <c r="J904" s="34"/>
      <c r="P904" s="22"/>
      <c r="Q904" s="22"/>
      <c r="R904" s="22"/>
    </row>
    <row r="905" spans="10:18" x14ac:dyDescent="0.25">
      <c r="J905" s="34"/>
      <c r="P905" s="22"/>
      <c r="Q905" s="22"/>
      <c r="R905" s="22"/>
    </row>
    <row r="906" spans="10:18" x14ac:dyDescent="0.25">
      <c r="J906" s="34"/>
      <c r="P906" s="22"/>
      <c r="Q906" s="22"/>
      <c r="R906" s="22"/>
    </row>
    <row r="907" spans="10:18" x14ac:dyDescent="0.25">
      <c r="J907" s="34"/>
      <c r="P907" s="22"/>
      <c r="Q907" s="22"/>
      <c r="R907" s="22"/>
    </row>
    <row r="908" spans="10:18" x14ac:dyDescent="0.25">
      <c r="J908" s="34"/>
      <c r="P908" s="22"/>
      <c r="Q908" s="22"/>
      <c r="R908" s="22"/>
    </row>
    <row r="909" spans="10:18" x14ac:dyDescent="0.25">
      <c r="J909" s="34"/>
      <c r="P909" s="22"/>
      <c r="Q909" s="22"/>
      <c r="R909" s="22"/>
    </row>
    <row r="910" spans="10:18" x14ac:dyDescent="0.25">
      <c r="J910" s="34"/>
      <c r="P910" s="22"/>
      <c r="Q910" s="22"/>
      <c r="R910" s="22"/>
    </row>
    <row r="911" spans="10:18" x14ac:dyDescent="0.25">
      <c r="J911" s="34"/>
      <c r="P911" s="22"/>
      <c r="Q911" s="22"/>
      <c r="R911" s="22"/>
    </row>
    <row r="912" spans="10:18" x14ac:dyDescent="0.25">
      <c r="J912" s="34"/>
      <c r="P912" s="22"/>
      <c r="Q912" s="22"/>
      <c r="R912" s="22"/>
    </row>
    <row r="913" spans="10:18" x14ac:dyDescent="0.25">
      <c r="J913" s="34"/>
      <c r="P913" s="22"/>
      <c r="Q913" s="22"/>
      <c r="R913" s="22"/>
    </row>
    <row r="914" spans="10:18" x14ac:dyDescent="0.25">
      <c r="J914" s="34"/>
      <c r="P914" s="22"/>
      <c r="Q914" s="22"/>
      <c r="R914" s="22"/>
    </row>
    <row r="915" spans="10:18" x14ac:dyDescent="0.25">
      <c r="J915" s="34"/>
      <c r="P915" s="22"/>
      <c r="Q915" s="22"/>
      <c r="R915" s="22"/>
    </row>
    <row r="916" spans="10:18" x14ac:dyDescent="0.25">
      <c r="J916" s="34"/>
      <c r="P916" s="22"/>
      <c r="Q916" s="22"/>
      <c r="R916" s="22"/>
    </row>
    <row r="917" spans="10:18" x14ac:dyDescent="0.25">
      <c r="J917" s="34"/>
      <c r="P917" s="22"/>
      <c r="Q917" s="22"/>
      <c r="R917" s="22"/>
    </row>
    <row r="918" spans="10:18" x14ac:dyDescent="0.25">
      <c r="J918" s="34"/>
      <c r="P918" s="22"/>
      <c r="Q918" s="22"/>
      <c r="R918" s="22"/>
    </row>
    <row r="919" spans="10:18" x14ac:dyDescent="0.25">
      <c r="J919" s="34"/>
      <c r="P919" s="22"/>
      <c r="Q919" s="22"/>
      <c r="R919" s="22"/>
    </row>
    <row r="920" spans="10:18" x14ac:dyDescent="0.25">
      <c r="J920" s="34"/>
      <c r="P920" s="22"/>
      <c r="Q920" s="22"/>
      <c r="R920" s="22"/>
    </row>
    <row r="921" spans="10:18" x14ac:dyDescent="0.25">
      <c r="J921" s="34"/>
      <c r="P921" s="22"/>
      <c r="Q921" s="22"/>
      <c r="R921" s="22"/>
    </row>
    <row r="922" spans="10:18" x14ac:dyDescent="0.25">
      <c r="J922" s="34"/>
      <c r="P922" s="22"/>
      <c r="Q922" s="22"/>
      <c r="R922" s="22"/>
    </row>
    <row r="923" spans="10:18" x14ac:dyDescent="0.25">
      <c r="J923" s="34"/>
      <c r="P923" s="22"/>
      <c r="Q923" s="22"/>
      <c r="R923" s="22"/>
    </row>
    <row r="924" spans="10:18" x14ac:dyDescent="0.25">
      <c r="J924" s="34"/>
      <c r="P924" s="22"/>
      <c r="Q924" s="22"/>
      <c r="R924" s="22"/>
    </row>
    <row r="925" spans="10:18" x14ac:dyDescent="0.25">
      <c r="J925" s="34"/>
      <c r="P925" s="22"/>
      <c r="Q925" s="22"/>
      <c r="R925" s="22"/>
    </row>
    <row r="926" spans="10:18" x14ac:dyDescent="0.25">
      <c r="J926" s="34"/>
      <c r="P926" s="22"/>
      <c r="Q926" s="22"/>
      <c r="R926" s="22"/>
    </row>
    <row r="927" spans="10:18" x14ac:dyDescent="0.25">
      <c r="J927" s="34"/>
      <c r="P927" s="22"/>
      <c r="Q927" s="22"/>
      <c r="R927" s="22"/>
    </row>
    <row r="928" spans="10:18" x14ac:dyDescent="0.25">
      <c r="J928" s="34"/>
      <c r="P928" s="22"/>
      <c r="Q928" s="22"/>
      <c r="R928" s="22"/>
    </row>
    <row r="929" spans="10:18" x14ac:dyDescent="0.25">
      <c r="J929" s="34"/>
      <c r="P929" s="22"/>
      <c r="Q929" s="22"/>
      <c r="R929" s="22"/>
    </row>
    <row r="930" spans="10:18" x14ac:dyDescent="0.25">
      <c r="J930" s="34"/>
      <c r="P930" s="22"/>
      <c r="Q930" s="22"/>
      <c r="R930" s="22"/>
    </row>
    <row r="931" spans="10:18" x14ac:dyDescent="0.25">
      <c r="J931" s="34"/>
      <c r="P931" s="22"/>
      <c r="Q931" s="22"/>
      <c r="R931" s="22"/>
    </row>
    <row r="932" spans="10:18" x14ac:dyDescent="0.25">
      <c r="J932" s="34"/>
      <c r="P932" s="22"/>
      <c r="Q932" s="22"/>
      <c r="R932" s="22"/>
    </row>
    <row r="933" spans="10:18" x14ac:dyDescent="0.25">
      <c r="J933" s="34"/>
      <c r="P933" s="22"/>
      <c r="Q933" s="22"/>
      <c r="R933" s="22"/>
    </row>
    <row r="934" spans="10:18" x14ac:dyDescent="0.25">
      <c r="J934" s="34"/>
      <c r="P934" s="22"/>
      <c r="Q934" s="22"/>
      <c r="R934" s="22"/>
    </row>
    <row r="935" spans="10:18" x14ac:dyDescent="0.25">
      <c r="J935" s="34"/>
      <c r="P935" s="22"/>
      <c r="Q935" s="22"/>
      <c r="R935" s="22"/>
    </row>
    <row r="936" spans="10:18" x14ac:dyDescent="0.25">
      <c r="J936" s="34"/>
      <c r="P936" s="22"/>
      <c r="Q936" s="22"/>
      <c r="R936" s="22"/>
    </row>
    <row r="937" spans="10:18" x14ac:dyDescent="0.25">
      <c r="J937" s="34"/>
      <c r="P937" s="22"/>
      <c r="Q937" s="22"/>
      <c r="R937" s="22"/>
    </row>
    <row r="938" spans="10:18" x14ac:dyDescent="0.25">
      <c r="J938" s="34"/>
      <c r="P938" s="22"/>
      <c r="Q938" s="22"/>
      <c r="R938" s="22"/>
    </row>
    <row r="939" spans="10:18" x14ac:dyDescent="0.25">
      <c r="J939" s="34"/>
      <c r="P939" s="22"/>
      <c r="Q939" s="22"/>
      <c r="R939" s="22"/>
    </row>
    <row r="940" spans="10:18" x14ac:dyDescent="0.25">
      <c r="J940" s="34"/>
      <c r="P940" s="22"/>
      <c r="Q940" s="22"/>
      <c r="R940" s="22"/>
    </row>
    <row r="941" spans="10:18" x14ac:dyDescent="0.25">
      <c r="J941" s="34"/>
      <c r="P941" s="22"/>
      <c r="Q941" s="22"/>
      <c r="R941" s="22"/>
    </row>
    <row r="942" spans="10:18" x14ac:dyDescent="0.25">
      <c r="J942" s="34"/>
      <c r="P942" s="22"/>
      <c r="Q942" s="22"/>
      <c r="R942" s="22"/>
    </row>
    <row r="943" spans="10:18" x14ac:dyDescent="0.25">
      <c r="J943" s="34"/>
      <c r="P943" s="22"/>
      <c r="Q943" s="22"/>
      <c r="R943" s="22"/>
    </row>
    <row r="944" spans="10:18" x14ac:dyDescent="0.25">
      <c r="J944" s="34"/>
      <c r="P944" s="22"/>
      <c r="Q944" s="22"/>
      <c r="R944" s="22"/>
    </row>
    <row r="945" spans="10:18" x14ac:dyDescent="0.25">
      <c r="J945" s="34"/>
      <c r="P945" s="22"/>
      <c r="Q945" s="22"/>
      <c r="R945" s="22"/>
    </row>
    <row r="946" spans="10:18" x14ac:dyDescent="0.25">
      <c r="J946" s="34"/>
      <c r="P946" s="22"/>
      <c r="Q946" s="22"/>
      <c r="R946" s="22"/>
    </row>
    <row r="947" spans="10:18" x14ac:dyDescent="0.25">
      <c r="J947" s="34"/>
      <c r="P947" s="22"/>
      <c r="Q947" s="22"/>
      <c r="R947" s="22"/>
    </row>
    <row r="948" spans="10:18" x14ac:dyDescent="0.25">
      <c r="J948" s="34"/>
      <c r="P948" s="22"/>
      <c r="Q948" s="22"/>
      <c r="R948" s="22"/>
    </row>
    <row r="949" spans="10:18" x14ac:dyDescent="0.25">
      <c r="J949" s="34"/>
      <c r="P949" s="22"/>
      <c r="Q949" s="22"/>
      <c r="R949" s="22"/>
    </row>
    <row r="950" spans="10:18" x14ac:dyDescent="0.25">
      <c r="J950" s="34"/>
      <c r="P950" s="22"/>
      <c r="Q950" s="22"/>
      <c r="R950" s="22"/>
    </row>
    <row r="951" spans="10:18" x14ac:dyDescent="0.25">
      <c r="J951" s="34"/>
      <c r="P951" s="22"/>
      <c r="Q951" s="22"/>
      <c r="R951" s="22"/>
    </row>
    <row r="952" spans="10:18" x14ac:dyDescent="0.25">
      <c r="J952" s="34"/>
      <c r="P952" s="22"/>
      <c r="Q952" s="22"/>
      <c r="R952" s="22"/>
    </row>
    <row r="953" spans="10:18" x14ac:dyDescent="0.25">
      <c r="J953" s="34"/>
      <c r="P953" s="22"/>
      <c r="Q953" s="22"/>
      <c r="R953" s="22"/>
    </row>
    <row r="954" spans="10:18" x14ac:dyDescent="0.25">
      <c r="J954" s="34"/>
      <c r="P954" s="22"/>
      <c r="Q954" s="22"/>
      <c r="R954" s="22"/>
    </row>
    <row r="955" spans="10:18" x14ac:dyDescent="0.25">
      <c r="J955" s="34"/>
      <c r="P955" s="22"/>
      <c r="Q955" s="22"/>
      <c r="R955" s="22"/>
    </row>
    <row r="956" spans="10:18" x14ac:dyDescent="0.25">
      <c r="J956" s="34"/>
      <c r="P956" s="22"/>
      <c r="Q956" s="22"/>
      <c r="R956" s="22"/>
    </row>
    <row r="957" spans="10:18" x14ac:dyDescent="0.25">
      <c r="J957" s="34"/>
      <c r="P957" s="22"/>
      <c r="Q957" s="22"/>
      <c r="R957" s="22"/>
    </row>
    <row r="958" spans="10:18" x14ac:dyDescent="0.25">
      <c r="J958" s="34"/>
      <c r="P958" s="22"/>
      <c r="Q958" s="22"/>
      <c r="R958" s="22"/>
    </row>
    <row r="959" spans="10:18" x14ac:dyDescent="0.25">
      <c r="J959" s="34"/>
      <c r="P959" s="22"/>
      <c r="Q959" s="22"/>
      <c r="R959" s="22"/>
    </row>
    <row r="960" spans="10:18" x14ac:dyDescent="0.25">
      <c r="J960" s="34"/>
      <c r="P960" s="22"/>
      <c r="Q960" s="22"/>
      <c r="R960" s="22"/>
    </row>
    <row r="961" spans="10:18" x14ac:dyDescent="0.25">
      <c r="J961" s="34"/>
      <c r="P961" s="22"/>
      <c r="Q961" s="22"/>
      <c r="R961" s="22"/>
    </row>
    <row r="962" spans="10:18" x14ac:dyDescent="0.25">
      <c r="J962" s="34"/>
      <c r="P962" s="22"/>
      <c r="Q962" s="22"/>
      <c r="R962" s="22"/>
    </row>
    <row r="963" spans="10:18" x14ac:dyDescent="0.25">
      <c r="J963" s="34"/>
      <c r="P963" s="22"/>
      <c r="Q963" s="22"/>
      <c r="R963" s="22"/>
    </row>
    <row r="964" spans="10:18" x14ac:dyDescent="0.25">
      <c r="J964" s="34"/>
      <c r="P964" s="22"/>
      <c r="Q964" s="22"/>
      <c r="R964" s="22"/>
    </row>
    <row r="965" spans="10:18" x14ac:dyDescent="0.25">
      <c r="J965" s="34"/>
      <c r="P965" s="22"/>
      <c r="Q965" s="22"/>
      <c r="R965" s="22"/>
    </row>
    <row r="966" spans="10:18" x14ac:dyDescent="0.25">
      <c r="J966" s="34"/>
      <c r="P966" s="22"/>
      <c r="Q966" s="22"/>
      <c r="R966" s="22"/>
    </row>
    <row r="967" spans="10:18" x14ac:dyDescent="0.25">
      <c r="J967" s="34"/>
      <c r="P967" s="22"/>
      <c r="Q967" s="22"/>
      <c r="R967" s="22"/>
    </row>
    <row r="968" spans="10:18" x14ac:dyDescent="0.25">
      <c r="J968" s="34"/>
      <c r="P968" s="22"/>
      <c r="Q968" s="22"/>
      <c r="R968" s="22"/>
    </row>
    <row r="969" spans="10:18" x14ac:dyDescent="0.25">
      <c r="J969" s="34"/>
      <c r="P969" s="22"/>
      <c r="Q969" s="22"/>
      <c r="R969" s="22"/>
    </row>
    <row r="970" spans="10:18" x14ac:dyDescent="0.25">
      <c r="J970" s="34"/>
      <c r="P970" s="22"/>
      <c r="Q970" s="22"/>
      <c r="R970" s="22"/>
    </row>
    <row r="971" spans="10:18" x14ac:dyDescent="0.25">
      <c r="J971" s="34"/>
      <c r="P971" s="22"/>
      <c r="Q971" s="22"/>
      <c r="R971" s="22"/>
    </row>
    <row r="972" spans="10:18" x14ac:dyDescent="0.25">
      <c r="J972" s="34"/>
      <c r="P972" s="22"/>
      <c r="Q972" s="22"/>
      <c r="R972" s="22"/>
    </row>
    <row r="973" spans="10:18" x14ac:dyDescent="0.25">
      <c r="J973" s="34"/>
      <c r="P973" s="22"/>
      <c r="Q973" s="22"/>
      <c r="R973" s="22"/>
    </row>
    <row r="974" spans="10:18" x14ac:dyDescent="0.25">
      <c r="J974" s="34"/>
      <c r="P974" s="22"/>
      <c r="Q974" s="22"/>
      <c r="R974" s="22"/>
    </row>
    <row r="975" spans="10:18" x14ac:dyDescent="0.25">
      <c r="J975" s="34"/>
      <c r="P975" s="22"/>
      <c r="Q975" s="22"/>
      <c r="R975" s="22"/>
    </row>
    <row r="976" spans="10:18" x14ac:dyDescent="0.25">
      <c r="J976" s="34"/>
      <c r="P976" s="22"/>
      <c r="Q976" s="22"/>
      <c r="R976" s="22"/>
    </row>
    <row r="977" spans="10:18" x14ac:dyDescent="0.25">
      <c r="J977" s="34"/>
      <c r="P977" s="22"/>
      <c r="Q977" s="22"/>
      <c r="R977" s="22"/>
    </row>
    <row r="978" spans="10:18" x14ac:dyDescent="0.25">
      <c r="J978" s="34"/>
      <c r="P978" s="22"/>
      <c r="Q978" s="22"/>
      <c r="R978" s="22"/>
    </row>
    <row r="979" spans="10:18" x14ac:dyDescent="0.25">
      <c r="J979" s="34"/>
      <c r="P979" s="22"/>
      <c r="Q979" s="22"/>
      <c r="R979" s="22"/>
    </row>
    <row r="980" spans="10:18" x14ac:dyDescent="0.25">
      <c r="J980" s="34"/>
      <c r="P980" s="22"/>
      <c r="Q980" s="22"/>
      <c r="R980" s="22"/>
    </row>
    <row r="981" spans="10:18" x14ac:dyDescent="0.25">
      <c r="J981" s="34"/>
      <c r="P981" s="22"/>
      <c r="Q981" s="22"/>
      <c r="R981" s="22"/>
    </row>
    <row r="982" spans="10:18" x14ac:dyDescent="0.25">
      <c r="J982" s="34"/>
      <c r="P982" s="22"/>
      <c r="Q982" s="22"/>
      <c r="R982" s="22"/>
    </row>
    <row r="983" spans="10:18" x14ac:dyDescent="0.25">
      <c r="J983" s="34"/>
      <c r="P983" s="22"/>
      <c r="Q983" s="22"/>
      <c r="R983" s="22"/>
    </row>
    <row r="984" spans="10:18" x14ac:dyDescent="0.25">
      <c r="J984" s="34"/>
      <c r="P984" s="22"/>
      <c r="Q984" s="22"/>
      <c r="R984" s="22"/>
    </row>
    <row r="985" spans="10:18" x14ac:dyDescent="0.25">
      <c r="J985" s="34"/>
      <c r="P985" s="22"/>
      <c r="Q985" s="22"/>
      <c r="R985" s="22"/>
    </row>
    <row r="986" spans="10:18" x14ac:dyDescent="0.25">
      <c r="J986" s="34"/>
      <c r="P986" s="22"/>
      <c r="Q986" s="22"/>
      <c r="R986" s="22"/>
    </row>
    <row r="987" spans="10:18" x14ac:dyDescent="0.25">
      <c r="J987" s="34"/>
      <c r="P987" s="22"/>
      <c r="Q987" s="22"/>
      <c r="R987" s="22"/>
    </row>
    <row r="988" spans="10:18" x14ac:dyDescent="0.25">
      <c r="J988" s="34"/>
      <c r="P988" s="22"/>
      <c r="Q988" s="22"/>
      <c r="R988" s="22"/>
    </row>
    <row r="989" spans="10:18" x14ac:dyDescent="0.25">
      <c r="J989" s="34"/>
      <c r="P989" s="22"/>
      <c r="Q989" s="22"/>
      <c r="R989" s="22"/>
    </row>
    <row r="990" spans="10:18" x14ac:dyDescent="0.25">
      <c r="J990" s="34"/>
      <c r="P990" s="22"/>
      <c r="Q990" s="22"/>
      <c r="R990" s="22"/>
    </row>
    <row r="991" spans="10:18" x14ac:dyDescent="0.25">
      <c r="J991" s="34"/>
      <c r="P991" s="22"/>
      <c r="Q991" s="22"/>
      <c r="R991" s="22"/>
    </row>
    <row r="992" spans="10:18" x14ac:dyDescent="0.25">
      <c r="J992" s="34"/>
      <c r="P992" s="22"/>
      <c r="Q992" s="22"/>
      <c r="R992" s="22"/>
    </row>
    <row r="993" spans="10:18" x14ac:dyDescent="0.25">
      <c r="J993" s="34"/>
      <c r="P993" s="22"/>
      <c r="Q993" s="22"/>
      <c r="R993" s="22"/>
    </row>
    <row r="994" spans="10:18" x14ac:dyDescent="0.25">
      <c r="J994" s="34"/>
      <c r="P994" s="22"/>
      <c r="Q994" s="22"/>
      <c r="R994" s="22"/>
    </row>
    <row r="995" spans="10:18" x14ac:dyDescent="0.25">
      <c r="J995" s="34"/>
      <c r="P995" s="22"/>
      <c r="Q995" s="22"/>
      <c r="R995" s="22"/>
    </row>
    <row r="996" spans="10:18" x14ac:dyDescent="0.25">
      <c r="J996" s="34"/>
      <c r="P996" s="22"/>
      <c r="Q996" s="22"/>
      <c r="R996" s="22"/>
    </row>
    <row r="997" spans="10:18" x14ac:dyDescent="0.25">
      <c r="J997" s="34"/>
      <c r="P997" s="22"/>
      <c r="Q997" s="22"/>
      <c r="R997" s="22"/>
    </row>
    <row r="998" spans="10:18" x14ac:dyDescent="0.25">
      <c r="J998" s="34"/>
      <c r="P998" s="22"/>
      <c r="Q998" s="22"/>
      <c r="R998" s="22"/>
    </row>
    <row r="999" spans="10:18" x14ac:dyDescent="0.25">
      <c r="J999" s="34"/>
      <c r="P999" s="22"/>
      <c r="Q999" s="22"/>
      <c r="R999" s="22"/>
    </row>
    <row r="1000" spans="10:18" x14ac:dyDescent="0.25">
      <c r="J1000" s="34"/>
      <c r="P1000" s="22"/>
      <c r="Q1000" s="22"/>
      <c r="R1000" s="22"/>
    </row>
    <row r="1001" spans="10:18" x14ac:dyDescent="0.25">
      <c r="J1001" s="34"/>
      <c r="P1001" s="22"/>
      <c r="Q1001" s="22"/>
      <c r="R1001" s="22"/>
    </row>
    <row r="1002" spans="10:18" x14ac:dyDescent="0.25">
      <c r="J1002" s="34"/>
      <c r="P1002" s="22"/>
      <c r="Q1002" s="22"/>
      <c r="R1002" s="22"/>
    </row>
    <row r="1003" spans="10:18" x14ac:dyDescent="0.25">
      <c r="J1003" s="34"/>
      <c r="P1003" s="22"/>
      <c r="Q1003" s="22"/>
      <c r="R1003" s="22"/>
    </row>
    <row r="1004" spans="10:18" x14ac:dyDescent="0.25">
      <c r="J1004" s="34"/>
      <c r="P1004" s="22"/>
      <c r="Q1004" s="22"/>
      <c r="R1004" s="22"/>
    </row>
    <row r="1005" spans="10:18" x14ac:dyDescent="0.25">
      <c r="J1005" s="34"/>
      <c r="P1005" s="22"/>
      <c r="Q1005" s="22"/>
      <c r="R1005" s="22"/>
    </row>
    <row r="1006" spans="10:18" x14ac:dyDescent="0.25">
      <c r="J1006" s="34"/>
      <c r="P1006" s="22"/>
      <c r="Q1006" s="22"/>
      <c r="R1006" s="22"/>
    </row>
    <row r="1007" spans="10:18" x14ac:dyDescent="0.25">
      <c r="J1007" s="34"/>
      <c r="P1007" s="22"/>
      <c r="Q1007" s="22"/>
      <c r="R1007" s="22"/>
    </row>
    <row r="1008" spans="10:18" x14ac:dyDescent="0.25">
      <c r="J1008" s="34"/>
      <c r="P1008" s="22"/>
      <c r="Q1008" s="22"/>
      <c r="R1008" s="22"/>
    </row>
    <row r="1009" spans="10:18" x14ac:dyDescent="0.25">
      <c r="J1009" s="34"/>
      <c r="P1009" s="22"/>
      <c r="Q1009" s="22"/>
      <c r="R1009" s="22"/>
    </row>
    <row r="1010" spans="10:18" x14ac:dyDescent="0.25">
      <c r="J1010" s="34"/>
      <c r="P1010" s="22"/>
      <c r="Q1010" s="22"/>
      <c r="R1010" s="22"/>
    </row>
    <row r="1011" spans="10:18" x14ac:dyDescent="0.25">
      <c r="J1011" s="34"/>
      <c r="P1011" s="22"/>
      <c r="Q1011" s="22"/>
      <c r="R1011" s="22"/>
    </row>
    <row r="1012" spans="10:18" x14ac:dyDescent="0.25">
      <c r="J1012" s="34"/>
      <c r="P1012" s="22"/>
      <c r="Q1012" s="22"/>
      <c r="R1012" s="22"/>
    </row>
    <row r="1013" spans="10:18" x14ac:dyDescent="0.25">
      <c r="J1013" s="34"/>
      <c r="P1013" s="22"/>
      <c r="Q1013" s="22"/>
      <c r="R1013" s="22"/>
    </row>
    <row r="1014" spans="10:18" x14ac:dyDescent="0.25">
      <c r="J1014" s="34"/>
      <c r="P1014" s="22"/>
      <c r="Q1014" s="22"/>
      <c r="R1014" s="22"/>
    </row>
    <row r="1015" spans="10:18" x14ac:dyDescent="0.25">
      <c r="J1015" s="34"/>
      <c r="P1015" s="22"/>
      <c r="Q1015" s="22"/>
      <c r="R1015" s="22"/>
    </row>
    <row r="1016" spans="10:18" x14ac:dyDescent="0.25">
      <c r="J1016" s="34"/>
      <c r="P1016" s="22"/>
      <c r="Q1016" s="22"/>
      <c r="R1016" s="22"/>
    </row>
    <row r="1017" spans="10:18" x14ac:dyDescent="0.25">
      <c r="J1017" s="34"/>
      <c r="P1017" s="22"/>
      <c r="Q1017" s="22"/>
      <c r="R1017" s="22"/>
    </row>
    <row r="1018" spans="10:18" x14ac:dyDescent="0.25">
      <c r="J1018" s="34"/>
      <c r="P1018" s="22"/>
      <c r="Q1018" s="22"/>
      <c r="R1018" s="22"/>
    </row>
    <row r="1019" spans="10:18" x14ac:dyDescent="0.25">
      <c r="J1019" s="34"/>
      <c r="P1019" s="22"/>
      <c r="Q1019" s="22"/>
      <c r="R1019" s="22"/>
    </row>
    <row r="1020" spans="10:18" x14ac:dyDescent="0.25">
      <c r="J1020" s="34"/>
      <c r="P1020" s="22"/>
      <c r="Q1020" s="22"/>
      <c r="R1020" s="22"/>
    </row>
    <row r="1021" spans="10:18" x14ac:dyDescent="0.25">
      <c r="J1021" s="34"/>
      <c r="P1021" s="22"/>
      <c r="Q1021" s="22"/>
      <c r="R1021" s="22"/>
    </row>
    <row r="1022" spans="10:18" x14ac:dyDescent="0.25">
      <c r="J1022" s="34"/>
      <c r="P1022" s="22"/>
      <c r="Q1022" s="22"/>
      <c r="R1022" s="22"/>
    </row>
    <row r="1023" spans="10:18" x14ac:dyDescent="0.25">
      <c r="J1023" s="34"/>
      <c r="P1023" s="22"/>
      <c r="Q1023" s="22"/>
      <c r="R1023" s="22"/>
    </row>
    <row r="1024" spans="10:18" x14ac:dyDescent="0.25">
      <c r="J1024" s="34"/>
      <c r="P1024" s="22"/>
      <c r="Q1024" s="22"/>
      <c r="R1024" s="22"/>
    </row>
    <row r="1025" spans="10:18" x14ac:dyDescent="0.25">
      <c r="J1025" s="34"/>
      <c r="P1025" s="22"/>
      <c r="Q1025" s="22"/>
      <c r="R1025" s="22"/>
    </row>
    <row r="1026" spans="10:18" x14ac:dyDescent="0.25">
      <c r="J1026" s="34"/>
      <c r="P1026" s="22"/>
      <c r="Q1026" s="22"/>
      <c r="R1026" s="22"/>
    </row>
    <row r="1027" spans="10:18" x14ac:dyDescent="0.25">
      <c r="J1027" s="34"/>
      <c r="P1027" s="22"/>
      <c r="Q1027" s="22"/>
      <c r="R1027" s="22"/>
    </row>
    <row r="1028" spans="10:18" x14ac:dyDescent="0.25">
      <c r="J1028" s="34"/>
      <c r="P1028" s="22"/>
      <c r="Q1028" s="22"/>
      <c r="R1028" s="22"/>
    </row>
    <row r="1029" spans="10:18" x14ac:dyDescent="0.25">
      <c r="J1029" s="34"/>
      <c r="P1029" s="22"/>
      <c r="Q1029" s="22"/>
      <c r="R1029" s="22"/>
    </row>
    <row r="1030" spans="10:18" x14ac:dyDescent="0.25">
      <c r="J1030" s="34"/>
      <c r="P1030" s="22"/>
      <c r="Q1030" s="22"/>
      <c r="R1030" s="22"/>
    </row>
    <row r="1031" spans="10:18" x14ac:dyDescent="0.25">
      <c r="J1031" s="34"/>
      <c r="P1031" s="22"/>
      <c r="Q1031" s="22"/>
      <c r="R1031" s="22"/>
    </row>
    <row r="1032" spans="10:18" x14ac:dyDescent="0.25">
      <c r="J1032" s="34"/>
      <c r="P1032" s="22"/>
      <c r="Q1032" s="22"/>
      <c r="R1032" s="22"/>
    </row>
    <row r="1033" spans="10:18" x14ac:dyDescent="0.25">
      <c r="J1033" s="34"/>
      <c r="P1033" s="22"/>
      <c r="Q1033" s="22"/>
      <c r="R1033" s="22"/>
    </row>
    <row r="1034" spans="10:18" x14ac:dyDescent="0.25">
      <c r="J1034" s="34"/>
      <c r="P1034" s="22"/>
      <c r="Q1034" s="22"/>
      <c r="R1034" s="22"/>
    </row>
    <row r="1035" spans="10:18" x14ac:dyDescent="0.25">
      <c r="J1035" s="34"/>
      <c r="P1035" s="22"/>
      <c r="Q1035" s="22"/>
      <c r="R1035" s="22"/>
    </row>
    <row r="1036" spans="10:18" x14ac:dyDescent="0.25">
      <c r="J1036" s="34"/>
      <c r="P1036" s="22"/>
      <c r="Q1036" s="22"/>
      <c r="R1036" s="22"/>
    </row>
    <row r="1037" spans="10:18" x14ac:dyDescent="0.25">
      <c r="J1037" s="34"/>
      <c r="P1037" s="22"/>
      <c r="Q1037" s="22"/>
      <c r="R1037" s="22"/>
    </row>
    <row r="1038" spans="10:18" x14ac:dyDescent="0.25">
      <c r="J1038" s="34"/>
      <c r="P1038" s="22"/>
      <c r="Q1038" s="22"/>
      <c r="R1038" s="22"/>
    </row>
    <row r="1039" spans="10:18" x14ac:dyDescent="0.25">
      <c r="J1039" s="34"/>
      <c r="P1039" s="22"/>
      <c r="Q1039" s="22"/>
      <c r="R1039" s="22"/>
    </row>
    <row r="1040" spans="10:18" x14ac:dyDescent="0.25">
      <c r="J1040" s="34"/>
      <c r="P1040" s="22"/>
      <c r="Q1040" s="22"/>
      <c r="R1040" s="22"/>
    </row>
    <row r="1041" spans="10:18" x14ac:dyDescent="0.25">
      <c r="J1041" s="34"/>
      <c r="P1041" s="22"/>
      <c r="Q1041" s="22"/>
      <c r="R1041" s="22"/>
    </row>
    <row r="1042" spans="10:18" x14ac:dyDescent="0.25">
      <c r="J1042" s="34"/>
      <c r="P1042" s="22"/>
      <c r="Q1042" s="22"/>
      <c r="R1042" s="22"/>
    </row>
    <row r="1043" spans="10:18" x14ac:dyDescent="0.25">
      <c r="J1043" s="34"/>
      <c r="P1043" s="22"/>
      <c r="Q1043" s="22"/>
      <c r="R1043" s="22"/>
    </row>
    <row r="1044" spans="10:18" x14ac:dyDescent="0.25">
      <c r="J1044" s="34"/>
      <c r="P1044" s="22"/>
      <c r="Q1044" s="22"/>
      <c r="R1044" s="22"/>
    </row>
    <row r="1045" spans="10:18" x14ac:dyDescent="0.25">
      <c r="J1045" s="34"/>
      <c r="P1045" s="22"/>
      <c r="Q1045" s="22"/>
      <c r="R1045" s="22"/>
    </row>
    <row r="1046" spans="10:18" x14ac:dyDescent="0.25">
      <c r="J1046" s="34"/>
      <c r="P1046" s="22"/>
      <c r="Q1046" s="22"/>
      <c r="R1046" s="22"/>
    </row>
    <row r="1047" spans="10:18" x14ac:dyDescent="0.25">
      <c r="J1047" s="34"/>
      <c r="P1047" s="22"/>
      <c r="Q1047" s="22"/>
      <c r="R1047" s="22"/>
    </row>
    <row r="1048" spans="10:18" x14ac:dyDescent="0.25">
      <c r="J1048" s="34"/>
      <c r="P1048" s="22"/>
      <c r="Q1048" s="22"/>
      <c r="R1048" s="22"/>
    </row>
    <row r="1049" spans="10:18" x14ac:dyDescent="0.25">
      <c r="J1049" s="34"/>
      <c r="P1049" s="22"/>
      <c r="Q1049" s="22"/>
      <c r="R1049" s="22"/>
    </row>
    <row r="1050" spans="10:18" x14ac:dyDescent="0.25">
      <c r="J1050" s="34"/>
      <c r="P1050" s="22"/>
      <c r="Q1050" s="22"/>
      <c r="R1050" s="22"/>
    </row>
    <row r="1051" spans="10:18" x14ac:dyDescent="0.25">
      <c r="J1051" s="34"/>
      <c r="P1051" s="22"/>
      <c r="Q1051" s="22"/>
      <c r="R1051" s="22"/>
    </row>
    <row r="1052" spans="10:18" x14ac:dyDescent="0.25">
      <c r="J1052" s="34"/>
      <c r="P1052" s="22"/>
      <c r="Q1052" s="22"/>
      <c r="R1052" s="22"/>
    </row>
    <row r="1053" spans="10:18" x14ac:dyDescent="0.25">
      <c r="J1053" s="34"/>
      <c r="P1053" s="22"/>
      <c r="Q1053" s="22"/>
      <c r="R1053" s="22"/>
    </row>
    <row r="1054" spans="10:18" x14ac:dyDescent="0.25">
      <c r="J1054" s="34"/>
      <c r="P1054" s="22"/>
      <c r="Q1054" s="22"/>
      <c r="R1054" s="22"/>
    </row>
    <row r="1055" spans="10:18" x14ac:dyDescent="0.25">
      <c r="J1055" s="34"/>
      <c r="P1055" s="22"/>
      <c r="Q1055" s="22"/>
      <c r="R1055" s="22"/>
    </row>
    <row r="1056" spans="10:18" x14ac:dyDescent="0.25">
      <c r="J1056" s="34"/>
      <c r="P1056" s="22"/>
      <c r="Q1056" s="22"/>
      <c r="R1056" s="22"/>
    </row>
    <row r="1057" spans="10:18" x14ac:dyDescent="0.25">
      <c r="J1057" s="34"/>
      <c r="P1057" s="22"/>
      <c r="Q1057" s="22"/>
      <c r="R1057" s="22"/>
    </row>
    <row r="1058" spans="10:18" x14ac:dyDescent="0.25">
      <c r="J1058" s="34"/>
      <c r="P1058" s="22"/>
      <c r="Q1058" s="22"/>
      <c r="R1058" s="22"/>
    </row>
    <row r="1059" spans="10:18" x14ac:dyDescent="0.25">
      <c r="J1059" s="34"/>
      <c r="P1059" s="22"/>
      <c r="Q1059" s="22"/>
      <c r="R1059" s="22"/>
    </row>
    <row r="1060" spans="10:18" x14ac:dyDescent="0.25">
      <c r="J1060" s="34"/>
      <c r="P1060" s="22"/>
      <c r="Q1060" s="22"/>
      <c r="R1060" s="22"/>
    </row>
    <row r="1061" spans="10:18" x14ac:dyDescent="0.25">
      <c r="J1061" s="34"/>
      <c r="P1061" s="22"/>
      <c r="Q1061" s="22"/>
      <c r="R1061" s="22"/>
    </row>
    <row r="1062" spans="10:18" x14ac:dyDescent="0.25">
      <c r="J1062" s="34"/>
      <c r="P1062" s="22"/>
      <c r="Q1062" s="22"/>
      <c r="R1062" s="22"/>
    </row>
    <row r="1063" spans="10:18" x14ac:dyDescent="0.25">
      <c r="J1063" s="34"/>
      <c r="P1063" s="22"/>
      <c r="Q1063" s="22"/>
      <c r="R1063" s="22"/>
    </row>
    <row r="1064" spans="10:18" x14ac:dyDescent="0.25">
      <c r="J1064" s="34"/>
      <c r="P1064" s="22"/>
      <c r="Q1064" s="22"/>
      <c r="R1064" s="22"/>
    </row>
    <row r="1065" spans="10:18" x14ac:dyDescent="0.25">
      <c r="J1065" s="34"/>
      <c r="P1065" s="22"/>
      <c r="Q1065" s="22"/>
      <c r="R1065" s="22"/>
    </row>
    <row r="1066" spans="10:18" x14ac:dyDescent="0.25">
      <c r="J1066" s="34"/>
      <c r="P1066" s="22"/>
      <c r="Q1066" s="22"/>
      <c r="R1066" s="22"/>
    </row>
    <row r="1067" spans="10:18" x14ac:dyDescent="0.25">
      <c r="J1067" s="34"/>
      <c r="P1067" s="22"/>
      <c r="Q1067" s="22"/>
      <c r="R1067" s="22"/>
    </row>
    <row r="1068" spans="10:18" x14ac:dyDescent="0.25">
      <c r="J1068" s="34"/>
      <c r="P1068" s="22"/>
      <c r="Q1068" s="22"/>
      <c r="R1068" s="22"/>
    </row>
    <row r="1069" spans="10:18" x14ac:dyDescent="0.25">
      <c r="J1069" s="34"/>
      <c r="P1069" s="22"/>
      <c r="Q1069" s="22"/>
      <c r="R1069" s="22"/>
    </row>
    <row r="1070" spans="10:18" x14ac:dyDescent="0.25">
      <c r="J1070" s="34"/>
      <c r="P1070" s="22"/>
      <c r="Q1070" s="22"/>
      <c r="R1070" s="22"/>
    </row>
    <row r="1071" spans="10:18" x14ac:dyDescent="0.25">
      <c r="J1071" s="34"/>
      <c r="P1071" s="22"/>
      <c r="Q1071" s="22"/>
      <c r="R1071" s="22"/>
    </row>
    <row r="1072" spans="10:18" x14ac:dyDescent="0.25">
      <c r="J1072" s="34"/>
      <c r="P1072" s="22"/>
      <c r="Q1072" s="22"/>
      <c r="R1072" s="22"/>
    </row>
    <row r="1073" spans="10:18" x14ac:dyDescent="0.25">
      <c r="J1073" s="34"/>
      <c r="P1073" s="22"/>
      <c r="Q1073" s="22"/>
      <c r="R1073" s="22"/>
    </row>
    <row r="1074" spans="10:18" x14ac:dyDescent="0.25">
      <c r="J1074" s="34"/>
      <c r="P1074" s="22"/>
      <c r="Q1074" s="22"/>
      <c r="R1074" s="22"/>
    </row>
    <row r="1075" spans="10:18" x14ac:dyDescent="0.25">
      <c r="J1075" s="34"/>
      <c r="P1075" s="22"/>
      <c r="Q1075" s="22"/>
      <c r="R1075" s="22"/>
    </row>
    <row r="1076" spans="10:18" x14ac:dyDescent="0.25">
      <c r="J1076" s="34"/>
      <c r="P1076" s="22"/>
      <c r="Q1076" s="22"/>
      <c r="R1076" s="22"/>
    </row>
    <row r="1077" spans="10:18" x14ac:dyDescent="0.25">
      <c r="J1077" s="34"/>
      <c r="P1077" s="22"/>
      <c r="Q1077" s="22"/>
      <c r="R1077" s="22"/>
    </row>
    <row r="1078" spans="10:18" x14ac:dyDescent="0.25">
      <c r="J1078" s="34"/>
      <c r="P1078" s="22"/>
      <c r="Q1078" s="22"/>
      <c r="R1078" s="22"/>
    </row>
    <row r="1079" spans="10:18" x14ac:dyDescent="0.25">
      <c r="J1079" s="34"/>
      <c r="P1079" s="22"/>
      <c r="Q1079" s="22"/>
      <c r="R1079" s="22"/>
    </row>
    <row r="1080" spans="10:18" x14ac:dyDescent="0.25">
      <c r="J1080" s="34"/>
      <c r="P1080" s="22"/>
      <c r="Q1080" s="22"/>
      <c r="R1080" s="22"/>
    </row>
    <row r="1081" spans="10:18" x14ac:dyDescent="0.25">
      <c r="J1081" s="34"/>
      <c r="P1081" s="22"/>
      <c r="Q1081" s="22"/>
      <c r="R1081" s="22"/>
    </row>
    <row r="1082" spans="10:18" x14ac:dyDescent="0.25">
      <c r="J1082" s="34"/>
      <c r="P1082" s="22"/>
      <c r="Q1082" s="22"/>
      <c r="R1082" s="22"/>
    </row>
    <row r="1083" spans="10:18" x14ac:dyDescent="0.25">
      <c r="J1083" s="34"/>
      <c r="P1083" s="22"/>
      <c r="Q1083" s="22"/>
      <c r="R1083" s="22"/>
    </row>
    <row r="1084" spans="10:18" x14ac:dyDescent="0.25">
      <c r="J1084" s="34"/>
      <c r="P1084" s="22"/>
      <c r="Q1084" s="22"/>
      <c r="R1084" s="22"/>
    </row>
    <row r="1085" spans="10:18" x14ac:dyDescent="0.25">
      <c r="J1085" s="34"/>
      <c r="P1085" s="22"/>
      <c r="Q1085" s="22"/>
      <c r="R1085" s="22"/>
    </row>
    <row r="1086" spans="10:18" x14ac:dyDescent="0.25">
      <c r="J1086" s="34"/>
      <c r="P1086" s="22"/>
      <c r="Q1086" s="22"/>
      <c r="R1086" s="22"/>
    </row>
    <row r="1087" spans="10:18" x14ac:dyDescent="0.25">
      <c r="J1087" s="34"/>
      <c r="P1087" s="22"/>
      <c r="Q1087" s="22"/>
      <c r="R1087" s="22"/>
    </row>
    <row r="1088" spans="10:18" x14ac:dyDescent="0.25">
      <c r="J1088" s="34"/>
      <c r="P1088" s="22"/>
      <c r="Q1088" s="22"/>
      <c r="R1088" s="22"/>
    </row>
    <row r="1089" spans="10:18" x14ac:dyDescent="0.25">
      <c r="J1089" s="34"/>
      <c r="P1089" s="22"/>
      <c r="Q1089" s="22"/>
      <c r="R1089" s="22"/>
    </row>
    <row r="1090" spans="10:18" x14ac:dyDescent="0.25">
      <c r="J1090" s="34"/>
      <c r="P1090" s="22"/>
      <c r="Q1090" s="22"/>
      <c r="R1090" s="22"/>
    </row>
    <row r="1091" spans="10:18" x14ac:dyDescent="0.25">
      <c r="J1091" s="34"/>
      <c r="P1091" s="22"/>
      <c r="Q1091" s="22"/>
      <c r="R1091" s="22"/>
    </row>
    <row r="1092" spans="10:18" x14ac:dyDescent="0.25">
      <c r="J1092" s="34"/>
      <c r="P1092" s="22"/>
      <c r="Q1092" s="22"/>
      <c r="R1092" s="22"/>
    </row>
    <row r="1093" spans="10:18" x14ac:dyDescent="0.25">
      <c r="J1093" s="34"/>
      <c r="P1093" s="22"/>
      <c r="Q1093" s="22"/>
      <c r="R1093" s="22"/>
    </row>
    <row r="1094" spans="10:18" x14ac:dyDescent="0.25">
      <c r="J1094" s="34"/>
      <c r="P1094" s="22"/>
      <c r="Q1094" s="22"/>
      <c r="R1094" s="22"/>
    </row>
    <row r="1095" spans="10:18" x14ac:dyDescent="0.25">
      <c r="J1095" s="34"/>
      <c r="P1095" s="22"/>
      <c r="Q1095" s="22"/>
      <c r="R1095" s="22"/>
    </row>
    <row r="1096" spans="10:18" x14ac:dyDescent="0.25">
      <c r="J1096" s="34"/>
      <c r="P1096" s="22"/>
      <c r="Q1096" s="22"/>
      <c r="R1096" s="22"/>
    </row>
    <row r="1097" spans="10:18" x14ac:dyDescent="0.25">
      <c r="J1097" s="34"/>
      <c r="P1097" s="22"/>
      <c r="Q1097" s="22"/>
      <c r="R1097" s="22"/>
    </row>
    <row r="1098" spans="10:18" x14ac:dyDescent="0.25">
      <c r="J1098" s="34"/>
      <c r="P1098" s="22"/>
      <c r="Q1098" s="22"/>
      <c r="R1098" s="22"/>
    </row>
    <row r="1099" spans="10:18" x14ac:dyDescent="0.25">
      <c r="J1099" s="34"/>
      <c r="P1099" s="22"/>
      <c r="Q1099" s="22"/>
      <c r="R1099" s="22"/>
    </row>
    <row r="1100" spans="10:18" x14ac:dyDescent="0.25">
      <c r="J1100" s="34"/>
      <c r="P1100" s="22"/>
      <c r="Q1100" s="22"/>
      <c r="R1100" s="22"/>
    </row>
    <row r="1101" spans="10:18" x14ac:dyDescent="0.25">
      <c r="J1101" s="34"/>
      <c r="P1101" s="22"/>
      <c r="Q1101" s="22"/>
      <c r="R1101" s="22"/>
    </row>
    <row r="1102" spans="10:18" x14ac:dyDescent="0.25">
      <c r="J1102" s="34"/>
      <c r="P1102" s="22"/>
      <c r="Q1102" s="22"/>
      <c r="R1102" s="22"/>
    </row>
    <row r="1103" spans="10:18" x14ac:dyDescent="0.25">
      <c r="J1103" s="34"/>
      <c r="P1103" s="22"/>
      <c r="Q1103" s="22"/>
      <c r="R1103" s="22"/>
    </row>
    <row r="1104" spans="10:18" x14ac:dyDescent="0.25">
      <c r="J1104" s="34"/>
      <c r="P1104" s="22"/>
      <c r="Q1104" s="22"/>
      <c r="R1104" s="22"/>
    </row>
    <row r="1105" spans="10:18" x14ac:dyDescent="0.25">
      <c r="J1105" s="34"/>
      <c r="P1105" s="22"/>
      <c r="Q1105" s="22"/>
      <c r="R1105" s="22"/>
    </row>
    <row r="1106" spans="10:18" x14ac:dyDescent="0.25">
      <c r="J1106" s="34"/>
      <c r="P1106" s="22"/>
      <c r="Q1106" s="22"/>
      <c r="R1106" s="22"/>
    </row>
    <row r="1107" spans="10:18" x14ac:dyDescent="0.25">
      <c r="J1107" s="34"/>
      <c r="P1107" s="22"/>
      <c r="Q1107" s="22"/>
      <c r="R1107" s="22"/>
    </row>
    <row r="1108" spans="10:18" x14ac:dyDescent="0.25">
      <c r="J1108" s="34"/>
      <c r="P1108" s="22"/>
      <c r="Q1108" s="22"/>
      <c r="R1108" s="22"/>
    </row>
    <row r="1109" spans="10:18" x14ac:dyDescent="0.25">
      <c r="J1109" s="34"/>
      <c r="P1109" s="22"/>
      <c r="Q1109" s="22"/>
      <c r="R1109" s="22"/>
    </row>
    <row r="1110" spans="10:18" x14ac:dyDescent="0.25">
      <c r="J1110" s="34"/>
      <c r="P1110" s="22"/>
      <c r="Q1110" s="22"/>
      <c r="R1110" s="22"/>
    </row>
    <row r="1111" spans="10:18" x14ac:dyDescent="0.25">
      <c r="J1111" s="34"/>
      <c r="P1111" s="22"/>
      <c r="Q1111" s="22"/>
      <c r="R1111" s="22"/>
    </row>
    <row r="1112" spans="10:18" x14ac:dyDescent="0.25">
      <c r="J1112" s="34"/>
      <c r="P1112" s="22"/>
      <c r="Q1112" s="22"/>
      <c r="R1112" s="22"/>
    </row>
    <row r="1113" spans="10:18" x14ac:dyDescent="0.25">
      <c r="J1113" s="34"/>
      <c r="P1113" s="22"/>
      <c r="Q1113" s="22"/>
      <c r="R1113" s="22"/>
    </row>
    <row r="1114" spans="10:18" x14ac:dyDescent="0.25">
      <c r="J1114" s="34"/>
      <c r="P1114" s="22"/>
      <c r="Q1114" s="22"/>
      <c r="R1114" s="22"/>
    </row>
    <row r="1115" spans="10:18" x14ac:dyDescent="0.25">
      <c r="J1115" s="34"/>
      <c r="P1115" s="22"/>
      <c r="Q1115" s="22"/>
      <c r="R1115" s="22"/>
    </row>
    <row r="1116" spans="10:18" x14ac:dyDescent="0.25">
      <c r="J1116" s="34"/>
      <c r="P1116" s="22"/>
      <c r="Q1116" s="22"/>
      <c r="R1116" s="22"/>
    </row>
    <row r="1117" spans="10:18" x14ac:dyDescent="0.25">
      <c r="J1117" s="34"/>
      <c r="P1117" s="22"/>
      <c r="Q1117" s="22"/>
      <c r="R1117" s="22"/>
    </row>
    <row r="1118" spans="10:18" x14ac:dyDescent="0.25">
      <c r="J1118" s="34"/>
      <c r="P1118" s="22"/>
      <c r="Q1118" s="22"/>
      <c r="R1118" s="22"/>
    </row>
    <row r="1119" spans="10:18" x14ac:dyDescent="0.25">
      <c r="J1119" s="34"/>
      <c r="P1119" s="22"/>
      <c r="Q1119" s="22"/>
      <c r="R1119" s="22"/>
    </row>
    <row r="1120" spans="10:18" x14ac:dyDescent="0.25">
      <c r="J1120" s="34"/>
      <c r="P1120" s="22"/>
      <c r="Q1120" s="22"/>
      <c r="R1120" s="22"/>
    </row>
    <row r="1121" spans="10:18" x14ac:dyDescent="0.25">
      <c r="J1121" s="34"/>
      <c r="P1121" s="22"/>
      <c r="Q1121" s="22"/>
      <c r="R1121" s="22"/>
    </row>
    <row r="1122" spans="10:18" x14ac:dyDescent="0.25">
      <c r="J1122" s="34"/>
      <c r="P1122" s="22"/>
      <c r="Q1122" s="22"/>
      <c r="R1122" s="22"/>
    </row>
    <row r="1123" spans="10:18" x14ac:dyDescent="0.25">
      <c r="J1123" s="34"/>
      <c r="P1123" s="22"/>
      <c r="Q1123" s="22"/>
      <c r="R1123" s="22"/>
    </row>
    <row r="1124" spans="10:18" x14ac:dyDescent="0.25">
      <c r="J1124" s="34"/>
      <c r="P1124" s="22"/>
      <c r="Q1124" s="22"/>
      <c r="R1124" s="22"/>
    </row>
    <row r="1125" spans="10:18" x14ac:dyDescent="0.25">
      <c r="J1125" s="34"/>
      <c r="P1125" s="22"/>
      <c r="Q1125" s="22"/>
      <c r="R1125" s="22"/>
    </row>
    <row r="1126" spans="10:18" x14ac:dyDescent="0.25">
      <c r="J1126" s="34"/>
      <c r="P1126" s="22"/>
      <c r="Q1126" s="22"/>
      <c r="R1126" s="22"/>
    </row>
    <row r="1127" spans="10:18" x14ac:dyDescent="0.25">
      <c r="J1127" s="34"/>
      <c r="P1127" s="22"/>
      <c r="Q1127" s="22"/>
      <c r="R1127" s="22"/>
    </row>
    <row r="1128" spans="10:18" x14ac:dyDescent="0.25">
      <c r="J1128" s="34"/>
      <c r="P1128" s="22"/>
      <c r="Q1128" s="22"/>
      <c r="R1128" s="22"/>
    </row>
    <row r="1129" spans="10:18" x14ac:dyDescent="0.25">
      <c r="J1129" s="34"/>
      <c r="P1129" s="22"/>
      <c r="Q1129" s="22"/>
      <c r="R1129" s="22"/>
    </row>
    <row r="1130" spans="10:18" x14ac:dyDescent="0.25">
      <c r="J1130" s="34"/>
      <c r="P1130" s="22"/>
      <c r="Q1130" s="22"/>
      <c r="R1130" s="22"/>
    </row>
    <row r="1131" spans="10:18" x14ac:dyDescent="0.25">
      <c r="J1131" s="34"/>
      <c r="P1131" s="22"/>
      <c r="Q1131" s="22"/>
      <c r="R1131" s="22"/>
    </row>
    <row r="1132" spans="10:18" x14ac:dyDescent="0.25">
      <c r="J1132" s="34"/>
      <c r="P1132" s="22"/>
      <c r="Q1132" s="22"/>
      <c r="R1132" s="22"/>
    </row>
    <row r="1133" spans="10:18" x14ac:dyDescent="0.25">
      <c r="J1133" s="34"/>
      <c r="P1133" s="22"/>
      <c r="Q1133" s="22"/>
      <c r="R1133" s="22"/>
    </row>
    <row r="1134" spans="10:18" x14ac:dyDescent="0.25">
      <c r="J1134" s="34"/>
      <c r="P1134" s="22"/>
      <c r="Q1134" s="22"/>
      <c r="R1134" s="22"/>
    </row>
    <row r="1135" spans="10:18" x14ac:dyDescent="0.25">
      <c r="J1135" s="34"/>
      <c r="P1135" s="22"/>
      <c r="Q1135" s="22"/>
      <c r="R1135" s="22"/>
    </row>
    <row r="1136" spans="10:18" x14ac:dyDescent="0.25">
      <c r="J1136" s="34"/>
      <c r="P1136" s="22"/>
      <c r="Q1136" s="22"/>
      <c r="R1136" s="22"/>
    </row>
    <row r="1137" spans="10:18" x14ac:dyDescent="0.25">
      <c r="J1137" s="34"/>
      <c r="P1137" s="22"/>
      <c r="Q1137" s="22"/>
      <c r="R1137" s="22"/>
    </row>
    <row r="1138" spans="10:18" x14ac:dyDescent="0.25">
      <c r="J1138" s="34"/>
      <c r="P1138" s="22"/>
      <c r="Q1138" s="22"/>
      <c r="R1138" s="22"/>
    </row>
    <row r="1139" spans="10:18" x14ac:dyDescent="0.25">
      <c r="J1139" s="34"/>
      <c r="P1139" s="22"/>
      <c r="Q1139" s="22"/>
      <c r="R1139" s="22"/>
    </row>
    <row r="1140" spans="10:18" x14ac:dyDescent="0.25">
      <c r="J1140" s="34"/>
      <c r="P1140" s="22"/>
      <c r="Q1140" s="22"/>
      <c r="R1140" s="22"/>
    </row>
    <row r="1141" spans="10:18" x14ac:dyDescent="0.25">
      <c r="J1141" s="34"/>
      <c r="P1141" s="22"/>
      <c r="Q1141" s="22"/>
      <c r="R1141" s="22"/>
    </row>
    <row r="1142" spans="10:18" x14ac:dyDescent="0.25">
      <c r="J1142" s="34"/>
      <c r="P1142" s="22"/>
      <c r="Q1142" s="22"/>
      <c r="R1142" s="22"/>
    </row>
    <row r="1143" spans="10:18" x14ac:dyDescent="0.25">
      <c r="J1143" s="34"/>
      <c r="P1143" s="22"/>
      <c r="Q1143" s="22"/>
      <c r="R1143" s="22"/>
    </row>
    <row r="1144" spans="10:18" x14ac:dyDescent="0.25">
      <c r="J1144" s="34"/>
      <c r="P1144" s="22"/>
      <c r="Q1144" s="22"/>
      <c r="R1144" s="22"/>
    </row>
    <row r="1145" spans="10:18" x14ac:dyDescent="0.25">
      <c r="J1145" s="34"/>
      <c r="P1145" s="22"/>
      <c r="Q1145" s="22"/>
      <c r="R1145" s="22"/>
    </row>
    <row r="1146" spans="10:18" x14ac:dyDescent="0.25">
      <c r="J1146" s="34"/>
      <c r="P1146" s="22"/>
      <c r="Q1146" s="22"/>
      <c r="R1146" s="22"/>
    </row>
    <row r="1147" spans="10:18" x14ac:dyDescent="0.25">
      <c r="J1147" s="34"/>
      <c r="P1147" s="22"/>
      <c r="Q1147" s="22"/>
      <c r="R1147" s="22"/>
    </row>
    <row r="1148" spans="10:18" x14ac:dyDescent="0.25">
      <c r="J1148" s="34"/>
      <c r="P1148" s="22"/>
      <c r="Q1148" s="22"/>
      <c r="R1148" s="22"/>
    </row>
    <row r="1149" spans="10:18" x14ac:dyDescent="0.25">
      <c r="J1149" s="34"/>
      <c r="P1149" s="22"/>
      <c r="Q1149" s="22"/>
      <c r="R1149" s="22"/>
    </row>
    <row r="1150" spans="10:18" x14ac:dyDescent="0.25">
      <c r="J1150" s="34"/>
      <c r="P1150" s="22"/>
      <c r="Q1150" s="22"/>
      <c r="R1150" s="22"/>
    </row>
    <row r="1151" spans="10:18" x14ac:dyDescent="0.25">
      <c r="J1151" s="34"/>
      <c r="P1151" s="22"/>
      <c r="Q1151" s="22"/>
      <c r="R1151" s="22"/>
    </row>
    <row r="1152" spans="10:18" x14ac:dyDescent="0.25">
      <c r="J1152" s="34"/>
      <c r="P1152" s="22"/>
      <c r="Q1152" s="22"/>
      <c r="R1152" s="22"/>
    </row>
    <row r="1153" spans="10:18" x14ac:dyDescent="0.25">
      <c r="J1153" s="34"/>
      <c r="P1153" s="22"/>
      <c r="Q1153" s="22"/>
      <c r="R1153" s="22"/>
    </row>
    <row r="1154" spans="10:18" x14ac:dyDescent="0.25">
      <c r="J1154" s="34"/>
      <c r="P1154" s="22"/>
      <c r="Q1154" s="22"/>
      <c r="R1154" s="22"/>
    </row>
    <row r="1155" spans="10:18" x14ac:dyDescent="0.25">
      <c r="J1155" s="34"/>
      <c r="P1155" s="22"/>
      <c r="Q1155" s="22"/>
      <c r="R1155" s="22"/>
    </row>
    <row r="1156" spans="10:18" x14ac:dyDescent="0.25">
      <c r="J1156" s="34"/>
      <c r="P1156" s="22"/>
      <c r="Q1156" s="22"/>
      <c r="R1156" s="22"/>
    </row>
    <row r="1157" spans="10:18" x14ac:dyDescent="0.25">
      <c r="J1157" s="34"/>
      <c r="P1157" s="22"/>
      <c r="Q1157" s="22"/>
      <c r="R1157" s="22"/>
    </row>
    <row r="1158" spans="10:18" x14ac:dyDescent="0.25">
      <c r="J1158" s="34"/>
      <c r="P1158" s="22"/>
      <c r="Q1158" s="22"/>
      <c r="R1158" s="22"/>
    </row>
    <row r="1159" spans="10:18" x14ac:dyDescent="0.25">
      <c r="J1159" s="34"/>
      <c r="P1159" s="22"/>
      <c r="Q1159" s="22"/>
      <c r="R1159" s="22"/>
    </row>
    <row r="1160" spans="10:18" x14ac:dyDescent="0.25">
      <c r="J1160" s="34"/>
      <c r="P1160" s="22"/>
      <c r="Q1160" s="22"/>
      <c r="R1160" s="22"/>
    </row>
    <row r="1161" spans="10:18" x14ac:dyDescent="0.25">
      <c r="J1161" s="34"/>
      <c r="P1161" s="22"/>
      <c r="Q1161" s="22"/>
      <c r="R1161" s="22"/>
    </row>
    <row r="1162" spans="10:18" x14ac:dyDescent="0.25">
      <c r="J1162" s="34"/>
      <c r="P1162" s="22"/>
      <c r="Q1162" s="22"/>
      <c r="R1162" s="22"/>
    </row>
    <row r="1163" spans="10:18" x14ac:dyDescent="0.25">
      <c r="J1163" s="34"/>
      <c r="P1163" s="22"/>
      <c r="Q1163" s="22"/>
      <c r="R1163" s="22"/>
    </row>
    <row r="1164" spans="10:18" x14ac:dyDescent="0.25">
      <c r="J1164" s="34"/>
      <c r="P1164" s="22"/>
      <c r="Q1164" s="22"/>
      <c r="R1164" s="22"/>
    </row>
    <row r="1165" spans="10:18" x14ac:dyDescent="0.25">
      <c r="J1165" s="34"/>
      <c r="P1165" s="22"/>
      <c r="Q1165" s="22"/>
      <c r="R1165" s="22"/>
    </row>
    <row r="1166" spans="10:18" x14ac:dyDescent="0.25">
      <c r="J1166" s="34"/>
      <c r="P1166" s="22"/>
      <c r="Q1166" s="22"/>
      <c r="R1166" s="22"/>
    </row>
    <row r="1167" spans="10:18" x14ac:dyDescent="0.25">
      <c r="J1167" s="34"/>
      <c r="P1167" s="22"/>
      <c r="Q1167" s="22"/>
      <c r="R1167" s="22"/>
    </row>
    <row r="1168" spans="10:18" x14ac:dyDescent="0.25">
      <c r="J1168" s="34"/>
      <c r="P1168" s="22"/>
      <c r="Q1168" s="22"/>
      <c r="R1168" s="22"/>
    </row>
    <row r="1169" spans="10:18" x14ac:dyDescent="0.25">
      <c r="J1169" s="34"/>
      <c r="P1169" s="22"/>
      <c r="Q1169" s="22"/>
      <c r="R1169" s="22"/>
    </row>
    <row r="1170" spans="10:18" x14ac:dyDescent="0.25">
      <c r="J1170" s="34"/>
      <c r="P1170" s="22"/>
      <c r="Q1170" s="22"/>
      <c r="R1170" s="22"/>
    </row>
    <row r="1171" spans="10:18" x14ac:dyDescent="0.25">
      <c r="J1171" s="34"/>
      <c r="P1171" s="22"/>
      <c r="Q1171" s="22"/>
      <c r="R1171" s="22"/>
    </row>
    <row r="1172" spans="10:18" x14ac:dyDescent="0.25">
      <c r="J1172" s="34"/>
      <c r="P1172" s="22"/>
      <c r="Q1172" s="22"/>
      <c r="R1172" s="22"/>
    </row>
    <row r="1173" spans="10:18" x14ac:dyDescent="0.25">
      <c r="J1173" s="34"/>
      <c r="P1173" s="22"/>
      <c r="Q1173" s="22"/>
      <c r="R1173" s="22"/>
    </row>
    <row r="1174" spans="10:18" x14ac:dyDescent="0.25">
      <c r="J1174" s="34"/>
      <c r="P1174" s="22"/>
      <c r="Q1174" s="22"/>
      <c r="R1174" s="22"/>
    </row>
    <row r="1175" spans="10:18" x14ac:dyDescent="0.25">
      <c r="J1175" s="34"/>
      <c r="P1175" s="22"/>
      <c r="Q1175" s="22"/>
      <c r="R1175" s="22"/>
    </row>
    <row r="1176" spans="10:18" x14ac:dyDescent="0.25">
      <c r="J1176" s="34"/>
      <c r="P1176" s="22"/>
      <c r="Q1176" s="22"/>
      <c r="R1176" s="22"/>
    </row>
    <row r="1177" spans="10:18" x14ac:dyDescent="0.25">
      <c r="J1177" s="34"/>
      <c r="P1177" s="22"/>
      <c r="Q1177" s="22"/>
      <c r="R1177" s="22"/>
    </row>
    <row r="1178" spans="10:18" x14ac:dyDescent="0.25">
      <c r="J1178" s="34"/>
      <c r="P1178" s="22"/>
      <c r="Q1178" s="22"/>
      <c r="R1178" s="22"/>
    </row>
    <row r="1179" spans="10:18" x14ac:dyDescent="0.25">
      <c r="J1179" s="34"/>
      <c r="P1179" s="22"/>
      <c r="Q1179" s="22"/>
      <c r="R1179" s="22"/>
    </row>
    <row r="1180" spans="10:18" x14ac:dyDescent="0.25">
      <c r="J1180" s="34"/>
      <c r="P1180" s="22"/>
      <c r="Q1180" s="22"/>
      <c r="R1180" s="22"/>
    </row>
    <row r="1181" spans="10:18" x14ac:dyDescent="0.25">
      <c r="J1181" s="34"/>
      <c r="P1181" s="22"/>
      <c r="Q1181" s="22"/>
      <c r="R1181" s="22"/>
    </row>
    <row r="1182" spans="10:18" x14ac:dyDescent="0.25">
      <c r="J1182" s="34"/>
      <c r="P1182" s="22"/>
      <c r="Q1182" s="22"/>
      <c r="R1182" s="22"/>
    </row>
    <row r="1183" spans="10:18" x14ac:dyDescent="0.25">
      <c r="J1183" s="34"/>
      <c r="P1183" s="22"/>
      <c r="Q1183" s="22"/>
      <c r="R1183" s="22"/>
    </row>
    <row r="1184" spans="10:18" x14ac:dyDescent="0.25">
      <c r="J1184" s="34"/>
      <c r="P1184" s="22"/>
      <c r="Q1184" s="22"/>
      <c r="R1184" s="22"/>
    </row>
    <row r="1185" spans="10:18" x14ac:dyDescent="0.25">
      <c r="J1185" s="34"/>
      <c r="P1185" s="22"/>
      <c r="Q1185" s="22"/>
      <c r="R1185" s="22"/>
    </row>
    <row r="1186" spans="10:18" x14ac:dyDescent="0.25">
      <c r="J1186" s="34"/>
      <c r="P1186" s="22"/>
      <c r="Q1186" s="22"/>
      <c r="R1186" s="22"/>
    </row>
    <row r="1187" spans="10:18" x14ac:dyDescent="0.25">
      <c r="J1187" s="34"/>
      <c r="P1187" s="22"/>
      <c r="Q1187" s="22"/>
      <c r="R1187" s="22"/>
    </row>
    <row r="1188" spans="10:18" x14ac:dyDescent="0.25">
      <c r="J1188" s="34"/>
      <c r="P1188" s="22"/>
      <c r="Q1188" s="22"/>
      <c r="R1188" s="22"/>
    </row>
    <row r="1189" spans="10:18" x14ac:dyDescent="0.25">
      <c r="J1189" s="34"/>
      <c r="P1189" s="22"/>
      <c r="Q1189" s="22"/>
      <c r="R1189" s="22"/>
    </row>
    <row r="1190" spans="10:18" x14ac:dyDescent="0.25">
      <c r="J1190" s="34"/>
      <c r="P1190" s="22"/>
      <c r="Q1190" s="22"/>
      <c r="R1190" s="22"/>
    </row>
    <row r="1191" spans="10:18" x14ac:dyDescent="0.25">
      <c r="J1191" s="34"/>
      <c r="P1191" s="22"/>
      <c r="Q1191" s="22"/>
      <c r="R1191" s="22"/>
    </row>
    <row r="1192" spans="10:18" x14ac:dyDescent="0.25">
      <c r="J1192" s="34"/>
      <c r="P1192" s="22"/>
      <c r="Q1192" s="22"/>
      <c r="R1192" s="22"/>
    </row>
    <row r="1193" spans="10:18" x14ac:dyDescent="0.25">
      <c r="J1193" s="34"/>
      <c r="P1193" s="22"/>
      <c r="Q1193" s="22"/>
      <c r="R1193" s="22"/>
    </row>
    <row r="1194" spans="10:18" x14ac:dyDescent="0.25">
      <c r="J1194" s="34"/>
      <c r="P1194" s="22"/>
      <c r="Q1194" s="22"/>
      <c r="R1194" s="22"/>
    </row>
    <row r="1195" spans="10:18" x14ac:dyDescent="0.25">
      <c r="J1195" s="34"/>
      <c r="P1195" s="22"/>
      <c r="Q1195" s="22"/>
      <c r="R1195" s="22"/>
    </row>
    <row r="1196" spans="10:18" x14ac:dyDescent="0.25">
      <c r="J1196" s="34"/>
      <c r="P1196" s="22"/>
      <c r="Q1196" s="22"/>
      <c r="R1196" s="22"/>
    </row>
    <row r="1197" spans="10:18" x14ac:dyDescent="0.25">
      <c r="J1197" s="34"/>
      <c r="P1197" s="22"/>
      <c r="Q1197" s="22"/>
      <c r="R1197" s="22"/>
    </row>
    <row r="1198" spans="10:18" x14ac:dyDescent="0.25">
      <c r="J1198" s="34"/>
      <c r="P1198" s="22"/>
      <c r="Q1198" s="22"/>
      <c r="R1198" s="22"/>
    </row>
    <row r="1199" spans="10:18" x14ac:dyDescent="0.25">
      <c r="J1199" s="34"/>
      <c r="P1199" s="22"/>
      <c r="Q1199" s="22"/>
      <c r="R1199" s="22"/>
    </row>
    <row r="1200" spans="10:18" x14ac:dyDescent="0.25">
      <c r="J1200" s="34"/>
      <c r="P1200" s="22"/>
      <c r="Q1200" s="22"/>
      <c r="R1200" s="22"/>
    </row>
    <row r="1201" spans="10:18" x14ac:dyDescent="0.25">
      <c r="J1201" s="34"/>
      <c r="P1201" s="22"/>
      <c r="Q1201" s="22"/>
      <c r="R1201" s="22"/>
    </row>
    <row r="1202" spans="10:18" x14ac:dyDescent="0.25">
      <c r="J1202" s="34"/>
      <c r="P1202" s="22"/>
      <c r="Q1202" s="22"/>
      <c r="R1202" s="22"/>
    </row>
    <row r="1203" spans="10:18" x14ac:dyDescent="0.25">
      <c r="J1203" s="34"/>
      <c r="P1203" s="22"/>
      <c r="Q1203" s="22"/>
      <c r="R1203" s="22"/>
    </row>
    <row r="1204" spans="10:18" x14ac:dyDescent="0.25">
      <c r="J1204" s="34"/>
      <c r="P1204" s="22"/>
      <c r="Q1204" s="22"/>
      <c r="R1204" s="22"/>
    </row>
    <row r="1205" spans="10:18" x14ac:dyDescent="0.25">
      <c r="J1205" s="34"/>
      <c r="P1205" s="22"/>
      <c r="Q1205" s="22"/>
      <c r="R1205" s="22"/>
    </row>
    <row r="1206" spans="10:18" x14ac:dyDescent="0.25">
      <c r="J1206" s="34"/>
      <c r="P1206" s="22"/>
      <c r="Q1206" s="22"/>
      <c r="R1206" s="22"/>
    </row>
    <row r="1207" spans="10:18" x14ac:dyDescent="0.25">
      <c r="J1207" s="34"/>
      <c r="P1207" s="22"/>
      <c r="Q1207" s="22"/>
      <c r="R1207" s="22"/>
    </row>
    <row r="1208" spans="10:18" x14ac:dyDescent="0.25">
      <c r="J1208" s="34"/>
      <c r="P1208" s="22"/>
      <c r="Q1208" s="22"/>
      <c r="R1208" s="22"/>
    </row>
    <row r="1209" spans="10:18" x14ac:dyDescent="0.25">
      <c r="J1209" s="34"/>
      <c r="P1209" s="22"/>
      <c r="Q1209" s="22"/>
      <c r="R1209" s="22"/>
    </row>
    <row r="1210" spans="10:18" x14ac:dyDescent="0.25">
      <c r="J1210" s="34"/>
      <c r="P1210" s="22"/>
      <c r="Q1210" s="22"/>
      <c r="R1210" s="22"/>
    </row>
    <row r="1211" spans="10:18" x14ac:dyDescent="0.25">
      <c r="J1211" s="34"/>
      <c r="P1211" s="22"/>
      <c r="Q1211" s="22"/>
      <c r="R1211" s="22"/>
    </row>
    <row r="1212" spans="10:18" x14ac:dyDescent="0.25">
      <c r="J1212" s="34"/>
      <c r="P1212" s="22"/>
      <c r="Q1212" s="22"/>
      <c r="R1212" s="22"/>
    </row>
    <row r="1213" spans="10:18" x14ac:dyDescent="0.25">
      <c r="J1213" s="34"/>
      <c r="P1213" s="22"/>
      <c r="Q1213" s="22"/>
      <c r="R1213" s="22"/>
    </row>
    <row r="1214" spans="10:18" x14ac:dyDescent="0.25">
      <c r="J1214" s="34"/>
      <c r="P1214" s="22"/>
      <c r="Q1214" s="22"/>
      <c r="R1214" s="22"/>
    </row>
    <row r="1215" spans="10:18" x14ac:dyDescent="0.25">
      <c r="J1215" s="34"/>
      <c r="P1215" s="22"/>
      <c r="Q1215" s="22"/>
      <c r="R1215" s="22"/>
    </row>
    <row r="1216" spans="10:18" x14ac:dyDescent="0.25">
      <c r="J1216" s="34"/>
      <c r="P1216" s="22"/>
      <c r="Q1216" s="22"/>
      <c r="R1216" s="22"/>
    </row>
    <row r="1217" spans="10:18" x14ac:dyDescent="0.25">
      <c r="J1217" s="34"/>
      <c r="P1217" s="22"/>
      <c r="Q1217" s="22"/>
      <c r="R1217" s="22"/>
    </row>
    <row r="1218" spans="10:18" x14ac:dyDescent="0.25">
      <c r="J1218" s="34"/>
      <c r="P1218" s="22"/>
      <c r="Q1218" s="22"/>
      <c r="R1218" s="22"/>
    </row>
    <row r="1219" spans="10:18" x14ac:dyDescent="0.25">
      <c r="J1219" s="34"/>
      <c r="P1219" s="22"/>
      <c r="Q1219" s="22"/>
      <c r="R1219" s="22"/>
    </row>
    <row r="1220" spans="10:18" x14ac:dyDescent="0.25">
      <c r="J1220" s="34"/>
      <c r="P1220" s="22"/>
      <c r="Q1220" s="22"/>
      <c r="R1220" s="22"/>
    </row>
    <row r="1221" spans="10:18" x14ac:dyDescent="0.25">
      <c r="J1221" s="34"/>
      <c r="P1221" s="22"/>
      <c r="Q1221" s="22"/>
      <c r="R1221" s="22"/>
    </row>
    <row r="1222" spans="10:18" x14ac:dyDescent="0.25">
      <c r="J1222" s="34"/>
      <c r="P1222" s="22"/>
      <c r="Q1222" s="22"/>
      <c r="R1222" s="22"/>
    </row>
    <row r="1223" spans="10:18" x14ac:dyDescent="0.25">
      <c r="J1223" s="34"/>
      <c r="P1223" s="22"/>
      <c r="Q1223" s="22"/>
      <c r="R1223" s="22"/>
    </row>
    <row r="1224" spans="10:18" x14ac:dyDescent="0.25">
      <c r="J1224" s="34"/>
      <c r="P1224" s="22"/>
      <c r="Q1224" s="22"/>
      <c r="R1224" s="22"/>
    </row>
    <row r="1225" spans="10:18" x14ac:dyDescent="0.25">
      <c r="J1225" s="34"/>
      <c r="P1225" s="22"/>
      <c r="Q1225" s="22"/>
      <c r="R1225" s="22"/>
    </row>
    <row r="1226" spans="10:18" x14ac:dyDescent="0.25">
      <c r="J1226" s="34"/>
      <c r="P1226" s="22"/>
      <c r="Q1226" s="22"/>
      <c r="R1226" s="22"/>
    </row>
    <row r="1227" spans="10:18" x14ac:dyDescent="0.25">
      <c r="J1227" s="34"/>
      <c r="P1227" s="22"/>
      <c r="Q1227" s="22"/>
      <c r="R1227" s="22"/>
    </row>
    <row r="1228" spans="10:18" x14ac:dyDescent="0.25">
      <c r="J1228" s="34"/>
      <c r="P1228" s="22"/>
      <c r="Q1228" s="22"/>
      <c r="R1228" s="22"/>
    </row>
    <row r="1229" spans="10:18" x14ac:dyDescent="0.25">
      <c r="J1229" s="34"/>
      <c r="P1229" s="22"/>
      <c r="Q1229" s="22"/>
      <c r="R1229" s="22"/>
    </row>
    <row r="1230" spans="10:18" x14ac:dyDescent="0.25">
      <c r="J1230" s="34"/>
      <c r="P1230" s="22"/>
      <c r="Q1230" s="22"/>
      <c r="R1230" s="22"/>
    </row>
    <row r="1231" spans="10:18" x14ac:dyDescent="0.25">
      <c r="J1231" s="34"/>
      <c r="P1231" s="22"/>
      <c r="Q1231" s="22"/>
      <c r="R1231" s="22"/>
    </row>
    <row r="1232" spans="10:18" x14ac:dyDescent="0.25">
      <c r="J1232" s="34"/>
      <c r="P1232" s="22"/>
      <c r="Q1232" s="22"/>
      <c r="R1232" s="22"/>
    </row>
    <row r="1233" spans="10:18" x14ac:dyDescent="0.25">
      <c r="J1233" s="34"/>
      <c r="P1233" s="22"/>
      <c r="Q1233" s="22"/>
      <c r="R1233" s="22"/>
    </row>
    <row r="1234" spans="10:18" x14ac:dyDescent="0.25">
      <c r="J1234" s="34"/>
      <c r="P1234" s="22"/>
      <c r="Q1234" s="22"/>
      <c r="R1234" s="22"/>
    </row>
    <row r="1235" spans="10:18" x14ac:dyDescent="0.25">
      <c r="J1235" s="34"/>
      <c r="P1235" s="22"/>
      <c r="Q1235" s="22"/>
      <c r="R1235" s="22"/>
    </row>
    <row r="1236" spans="10:18" x14ac:dyDescent="0.25">
      <c r="J1236" s="34"/>
      <c r="P1236" s="22"/>
      <c r="Q1236" s="22"/>
      <c r="R1236" s="22"/>
    </row>
    <row r="1237" spans="10:18" x14ac:dyDescent="0.25">
      <c r="J1237" s="34"/>
      <c r="P1237" s="22"/>
      <c r="Q1237" s="22"/>
      <c r="R1237" s="22"/>
    </row>
    <row r="1238" spans="10:18" x14ac:dyDescent="0.25">
      <c r="J1238" s="34"/>
      <c r="P1238" s="22"/>
      <c r="Q1238" s="22"/>
      <c r="R1238" s="22"/>
    </row>
    <row r="1239" spans="10:18" x14ac:dyDescent="0.25">
      <c r="J1239" s="34"/>
      <c r="P1239" s="22"/>
      <c r="Q1239" s="22"/>
      <c r="R1239" s="22"/>
    </row>
    <row r="1240" spans="10:18" x14ac:dyDescent="0.25">
      <c r="J1240" s="34"/>
      <c r="P1240" s="22"/>
      <c r="Q1240" s="22"/>
      <c r="R1240" s="22"/>
    </row>
    <row r="1241" spans="10:18" x14ac:dyDescent="0.25">
      <c r="J1241" s="34"/>
      <c r="P1241" s="22"/>
      <c r="Q1241" s="22"/>
      <c r="R1241" s="22"/>
    </row>
    <row r="1242" spans="10:18" x14ac:dyDescent="0.25">
      <c r="J1242" s="34"/>
      <c r="P1242" s="22"/>
      <c r="Q1242" s="22"/>
      <c r="R1242" s="22"/>
    </row>
    <row r="1243" spans="10:18" x14ac:dyDescent="0.25">
      <c r="J1243" s="34"/>
      <c r="P1243" s="22"/>
      <c r="Q1243" s="22"/>
      <c r="R1243" s="22"/>
    </row>
    <row r="1244" spans="10:18" x14ac:dyDescent="0.25">
      <c r="J1244" s="34"/>
      <c r="P1244" s="22"/>
      <c r="Q1244" s="22"/>
      <c r="R1244" s="22"/>
    </row>
    <row r="1245" spans="10:18" x14ac:dyDescent="0.25">
      <c r="J1245" s="34"/>
      <c r="P1245" s="22"/>
      <c r="Q1245" s="22"/>
      <c r="R1245" s="22"/>
    </row>
    <row r="1246" spans="10:18" x14ac:dyDescent="0.25">
      <c r="J1246" s="34"/>
      <c r="P1246" s="22"/>
      <c r="Q1246" s="22"/>
      <c r="R1246" s="22"/>
    </row>
    <row r="1247" spans="10:18" x14ac:dyDescent="0.25">
      <c r="J1247" s="34"/>
      <c r="P1247" s="22"/>
      <c r="Q1247" s="22"/>
      <c r="R1247" s="22"/>
    </row>
    <row r="1248" spans="10:18" x14ac:dyDescent="0.25">
      <c r="J1248" s="34"/>
      <c r="P1248" s="22"/>
      <c r="Q1248" s="22"/>
      <c r="R1248" s="22"/>
    </row>
    <row r="1249" spans="10:18" x14ac:dyDescent="0.25">
      <c r="J1249" s="34"/>
      <c r="P1249" s="22"/>
      <c r="Q1249" s="22"/>
      <c r="R1249" s="22"/>
    </row>
    <row r="1250" spans="10:18" x14ac:dyDescent="0.25">
      <c r="J1250" s="34"/>
      <c r="P1250" s="22"/>
      <c r="Q1250" s="22"/>
      <c r="R1250" s="22"/>
    </row>
    <row r="1251" spans="10:18" x14ac:dyDescent="0.25">
      <c r="J1251" s="34"/>
      <c r="P1251" s="22"/>
      <c r="Q1251" s="22"/>
      <c r="R1251" s="22"/>
    </row>
    <row r="1252" spans="10:18" x14ac:dyDescent="0.25">
      <c r="J1252" s="34"/>
      <c r="P1252" s="22"/>
      <c r="Q1252" s="22"/>
      <c r="R1252" s="22"/>
    </row>
    <row r="1253" spans="10:18" x14ac:dyDescent="0.25">
      <c r="J1253" s="34"/>
      <c r="P1253" s="22"/>
      <c r="Q1253" s="22"/>
      <c r="R1253" s="22"/>
    </row>
    <row r="1254" spans="10:18" x14ac:dyDescent="0.25">
      <c r="J1254" s="34"/>
      <c r="P1254" s="22"/>
      <c r="Q1254" s="22"/>
      <c r="R1254" s="22"/>
    </row>
    <row r="1255" spans="10:18" x14ac:dyDescent="0.25">
      <c r="J1255" s="34"/>
      <c r="P1255" s="22"/>
      <c r="Q1255" s="22"/>
      <c r="R1255" s="22"/>
    </row>
    <row r="1256" spans="10:18" x14ac:dyDescent="0.25">
      <c r="J1256" s="34"/>
      <c r="P1256" s="22"/>
      <c r="Q1256" s="22"/>
      <c r="R1256" s="22"/>
    </row>
    <row r="1257" spans="10:18" x14ac:dyDescent="0.25">
      <c r="J1257" s="34"/>
      <c r="P1257" s="22"/>
      <c r="Q1257" s="22"/>
      <c r="R1257" s="22"/>
    </row>
    <row r="1258" spans="10:18" x14ac:dyDescent="0.25">
      <c r="J1258" s="34"/>
      <c r="P1258" s="22"/>
      <c r="Q1258" s="22"/>
      <c r="R1258" s="22"/>
    </row>
    <row r="1259" spans="10:18" x14ac:dyDescent="0.25">
      <c r="J1259" s="34"/>
      <c r="P1259" s="22"/>
      <c r="Q1259" s="22"/>
      <c r="R1259" s="22"/>
    </row>
    <row r="1260" spans="10:18" x14ac:dyDescent="0.25">
      <c r="J1260" s="34"/>
      <c r="P1260" s="22"/>
      <c r="Q1260" s="22"/>
      <c r="R1260" s="22"/>
    </row>
    <row r="1261" spans="10:18" x14ac:dyDescent="0.25">
      <c r="J1261" s="34"/>
      <c r="P1261" s="22"/>
      <c r="Q1261" s="22"/>
      <c r="R1261" s="22"/>
    </row>
    <row r="1262" spans="10:18" x14ac:dyDescent="0.25">
      <c r="J1262" s="34"/>
      <c r="P1262" s="22"/>
      <c r="Q1262" s="22"/>
      <c r="R1262" s="22"/>
    </row>
    <row r="1263" spans="10:18" x14ac:dyDescent="0.25">
      <c r="J1263" s="34"/>
      <c r="P1263" s="22"/>
      <c r="Q1263" s="22"/>
      <c r="R1263" s="22"/>
    </row>
    <row r="1264" spans="10:18" x14ac:dyDescent="0.25">
      <c r="J1264" s="34"/>
      <c r="P1264" s="22"/>
      <c r="Q1264" s="22"/>
      <c r="R1264" s="22"/>
    </row>
    <row r="1265" spans="10:18" x14ac:dyDescent="0.25">
      <c r="J1265" s="34"/>
      <c r="P1265" s="22"/>
      <c r="Q1265" s="22"/>
      <c r="R1265" s="22"/>
    </row>
    <row r="1266" spans="10:18" x14ac:dyDescent="0.25">
      <c r="J1266" s="34"/>
      <c r="P1266" s="22"/>
      <c r="Q1266" s="22"/>
      <c r="R1266" s="22"/>
    </row>
    <row r="1267" spans="10:18" x14ac:dyDescent="0.25">
      <c r="J1267" s="34"/>
      <c r="P1267" s="22"/>
      <c r="Q1267" s="22"/>
      <c r="R1267" s="22"/>
    </row>
    <row r="1268" spans="10:18" x14ac:dyDescent="0.25">
      <c r="J1268" s="34"/>
      <c r="P1268" s="22"/>
      <c r="Q1268" s="22"/>
      <c r="R1268" s="22"/>
    </row>
    <row r="1269" spans="10:18" x14ac:dyDescent="0.25">
      <c r="J1269" s="34"/>
      <c r="P1269" s="22"/>
      <c r="Q1269" s="22"/>
      <c r="R1269" s="22"/>
    </row>
    <row r="1270" spans="10:18" x14ac:dyDescent="0.25">
      <c r="J1270" s="34"/>
      <c r="P1270" s="22"/>
      <c r="Q1270" s="22"/>
      <c r="R1270" s="22"/>
    </row>
    <row r="1271" spans="10:18" x14ac:dyDescent="0.25">
      <c r="J1271" s="34"/>
      <c r="P1271" s="22"/>
      <c r="Q1271" s="22"/>
      <c r="R1271" s="22"/>
    </row>
    <row r="1272" spans="10:18" x14ac:dyDescent="0.25">
      <c r="J1272" s="34"/>
      <c r="P1272" s="22"/>
      <c r="Q1272" s="22"/>
      <c r="R1272" s="22"/>
    </row>
    <row r="1273" spans="10:18" x14ac:dyDescent="0.25">
      <c r="J1273" s="34"/>
      <c r="P1273" s="22"/>
      <c r="Q1273" s="22"/>
      <c r="R1273" s="22"/>
    </row>
    <row r="1274" spans="10:18" x14ac:dyDescent="0.25">
      <c r="J1274" s="34"/>
      <c r="P1274" s="22"/>
      <c r="Q1274" s="22"/>
      <c r="R1274" s="22"/>
    </row>
    <row r="1275" spans="10:18" x14ac:dyDescent="0.25">
      <c r="J1275" s="34"/>
      <c r="P1275" s="22"/>
      <c r="Q1275" s="22"/>
      <c r="R1275" s="22"/>
    </row>
    <row r="1276" spans="10:18" x14ac:dyDescent="0.25">
      <c r="J1276" s="34"/>
      <c r="P1276" s="22"/>
      <c r="Q1276" s="22"/>
      <c r="R1276" s="22"/>
    </row>
    <row r="1277" spans="10:18" x14ac:dyDescent="0.25">
      <c r="J1277" s="34"/>
      <c r="P1277" s="22"/>
      <c r="Q1277" s="22"/>
      <c r="R1277" s="22"/>
    </row>
    <row r="1278" spans="10:18" x14ac:dyDescent="0.25">
      <c r="J1278" s="34"/>
      <c r="P1278" s="22"/>
      <c r="Q1278" s="22"/>
      <c r="R1278" s="22"/>
    </row>
    <row r="1279" spans="10:18" x14ac:dyDescent="0.25">
      <c r="J1279" s="34"/>
      <c r="P1279" s="22"/>
      <c r="Q1279" s="22"/>
      <c r="R1279" s="22"/>
    </row>
    <row r="1280" spans="10:18" x14ac:dyDescent="0.25">
      <c r="J1280" s="34"/>
      <c r="P1280" s="22"/>
      <c r="Q1280" s="22"/>
      <c r="R1280" s="22"/>
    </row>
    <row r="1281" spans="10:18" x14ac:dyDescent="0.25">
      <c r="J1281" s="34"/>
      <c r="P1281" s="22"/>
      <c r="Q1281" s="22"/>
      <c r="R1281" s="22"/>
    </row>
    <row r="1282" spans="10:18" x14ac:dyDescent="0.25">
      <c r="J1282" s="34"/>
      <c r="P1282" s="22"/>
      <c r="Q1282" s="22"/>
      <c r="R1282" s="22"/>
    </row>
    <row r="1283" spans="10:18" x14ac:dyDescent="0.25">
      <c r="J1283" s="34"/>
      <c r="P1283" s="22"/>
      <c r="Q1283" s="22"/>
      <c r="R1283" s="22"/>
    </row>
    <row r="1284" spans="10:18" x14ac:dyDescent="0.25">
      <c r="J1284" s="34"/>
      <c r="P1284" s="22"/>
      <c r="Q1284" s="22"/>
      <c r="R1284" s="22"/>
    </row>
    <row r="1285" spans="10:18" x14ac:dyDescent="0.25">
      <c r="J1285" s="34"/>
      <c r="P1285" s="22"/>
      <c r="Q1285" s="22"/>
      <c r="R1285" s="22"/>
    </row>
    <row r="1286" spans="10:18" x14ac:dyDescent="0.25">
      <c r="J1286" s="34"/>
      <c r="P1286" s="22"/>
      <c r="Q1286" s="22"/>
      <c r="R1286" s="22"/>
    </row>
    <row r="1287" spans="10:18" x14ac:dyDescent="0.25">
      <c r="J1287" s="34"/>
      <c r="P1287" s="22"/>
      <c r="Q1287" s="22"/>
      <c r="R1287" s="22"/>
    </row>
    <row r="1288" spans="10:18" x14ac:dyDescent="0.25">
      <c r="J1288" s="34"/>
      <c r="P1288" s="22"/>
      <c r="Q1288" s="22"/>
      <c r="R1288" s="22"/>
    </row>
    <row r="1289" spans="10:18" x14ac:dyDescent="0.25">
      <c r="J1289" s="34"/>
      <c r="P1289" s="22"/>
      <c r="Q1289" s="22"/>
      <c r="R1289" s="22"/>
    </row>
    <row r="1290" spans="10:18" x14ac:dyDescent="0.25">
      <c r="J1290" s="34"/>
      <c r="P1290" s="22"/>
      <c r="Q1290" s="22"/>
      <c r="R1290" s="22"/>
    </row>
    <row r="1291" spans="10:18" x14ac:dyDescent="0.25">
      <c r="J1291" s="34"/>
      <c r="P1291" s="22"/>
      <c r="Q1291" s="22"/>
      <c r="R1291" s="22"/>
    </row>
    <row r="1292" spans="10:18" x14ac:dyDescent="0.25">
      <c r="J1292" s="34"/>
      <c r="P1292" s="22"/>
      <c r="Q1292" s="22"/>
      <c r="R1292" s="22"/>
    </row>
    <row r="1293" spans="10:18" x14ac:dyDescent="0.25">
      <c r="J1293" s="34"/>
      <c r="P1293" s="22"/>
      <c r="Q1293" s="22"/>
      <c r="R1293" s="22"/>
    </row>
    <row r="1294" spans="10:18" x14ac:dyDescent="0.25">
      <c r="J1294" s="34"/>
      <c r="P1294" s="22"/>
      <c r="Q1294" s="22"/>
      <c r="R1294" s="22"/>
    </row>
    <row r="1295" spans="10:18" x14ac:dyDescent="0.25">
      <c r="J1295" s="34"/>
      <c r="P1295" s="22"/>
      <c r="Q1295" s="22"/>
      <c r="R1295" s="22"/>
    </row>
    <row r="1296" spans="10:18" x14ac:dyDescent="0.25">
      <c r="J1296" s="34"/>
      <c r="P1296" s="22"/>
      <c r="Q1296" s="22"/>
      <c r="R1296" s="22"/>
    </row>
    <row r="1297" spans="10:18" x14ac:dyDescent="0.25">
      <c r="J1297" s="34"/>
      <c r="P1297" s="22"/>
      <c r="Q1297" s="22"/>
      <c r="R1297" s="22"/>
    </row>
    <row r="1298" spans="10:18" x14ac:dyDescent="0.25">
      <c r="J1298" s="34"/>
      <c r="P1298" s="22"/>
      <c r="Q1298" s="22"/>
      <c r="R1298" s="22"/>
    </row>
    <row r="1299" spans="10:18" x14ac:dyDescent="0.25">
      <c r="J1299" s="34"/>
      <c r="P1299" s="22"/>
      <c r="Q1299" s="22"/>
      <c r="R1299" s="22"/>
    </row>
    <row r="1300" spans="10:18" x14ac:dyDescent="0.25">
      <c r="J1300" s="34"/>
      <c r="P1300" s="22"/>
      <c r="Q1300" s="22"/>
      <c r="R1300" s="22"/>
    </row>
    <row r="1301" spans="10:18" x14ac:dyDescent="0.25">
      <c r="J1301" s="34"/>
      <c r="P1301" s="22"/>
      <c r="Q1301" s="22"/>
      <c r="R1301" s="22"/>
    </row>
    <row r="1302" spans="10:18" x14ac:dyDescent="0.25">
      <c r="J1302" s="34"/>
      <c r="P1302" s="22"/>
      <c r="Q1302" s="22"/>
      <c r="R1302" s="22"/>
    </row>
    <row r="1303" spans="10:18" x14ac:dyDescent="0.25">
      <c r="J1303" s="34"/>
      <c r="P1303" s="22"/>
      <c r="Q1303" s="22"/>
      <c r="R1303" s="22"/>
    </row>
    <row r="1304" spans="10:18" x14ac:dyDescent="0.25">
      <c r="J1304" s="34"/>
      <c r="P1304" s="22"/>
      <c r="Q1304" s="22"/>
      <c r="R1304" s="22"/>
    </row>
    <row r="1305" spans="10:18" x14ac:dyDescent="0.25">
      <c r="J1305" s="34"/>
      <c r="P1305" s="22"/>
      <c r="Q1305" s="22"/>
      <c r="R1305" s="22"/>
    </row>
    <row r="1306" spans="10:18" x14ac:dyDescent="0.25">
      <c r="J1306" s="34"/>
      <c r="P1306" s="22"/>
      <c r="Q1306" s="22"/>
      <c r="R1306" s="22"/>
    </row>
    <row r="1307" spans="10:18" x14ac:dyDescent="0.25">
      <c r="J1307" s="34"/>
      <c r="P1307" s="22"/>
      <c r="Q1307" s="22"/>
      <c r="R1307" s="22"/>
    </row>
    <row r="1308" spans="10:18" x14ac:dyDescent="0.25">
      <c r="J1308" s="34"/>
      <c r="P1308" s="22"/>
      <c r="Q1308" s="22"/>
      <c r="R1308" s="22"/>
    </row>
    <row r="1309" spans="10:18" x14ac:dyDescent="0.25">
      <c r="J1309" s="34"/>
      <c r="P1309" s="22"/>
      <c r="Q1309" s="22"/>
      <c r="R1309" s="22"/>
    </row>
    <row r="1310" spans="10:18" x14ac:dyDescent="0.25">
      <c r="J1310" s="34"/>
      <c r="P1310" s="22"/>
      <c r="Q1310" s="22"/>
      <c r="R1310" s="22"/>
    </row>
    <row r="1311" spans="10:18" x14ac:dyDescent="0.25">
      <c r="J1311" s="34"/>
      <c r="P1311" s="22"/>
      <c r="Q1311" s="22"/>
      <c r="R1311" s="22"/>
    </row>
    <row r="1312" spans="10:18" x14ac:dyDescent="0.25">
      <c r="J1312" s="34"/>
      <c r="P1312" s="22"/>
      <c r="Q1312" s="22"/>
      <c r="R1312" s="22"/>
    </row>
    <row r="1313" spans="10:18" x14ac:dyDescent="0.25">
      <c r="J1313" s="34"/>
      <c r="P1313" s="22"/>
      <c r="Q1313" s="22"/>
      <c r="R1313" s="22"/>
    </row>
    <row r="1314" spans="10:18" x14ac:dyDescent="0.25">
      <c r="J1314" s="34"/>
      <c r="P1314" s="22"/>
      <c r="Q1314" s="22"/>
      <c r="R1314" s="22"/>
    </row>
    <row r="1315" spans="10:18" x14ac:dyDescent="0.25">
      <c r="J1315" s="34"/>
      <c r="P1315" s="22"/>
      <c r="Q1315" s="22"/>
      <c r="R1315" s="22"/>
    </row>
    <row r="1316" spans="10:18" x14ac:dyDescent="0.25">
      <c r="J1316" s="34"/>
      <c r="P1316" s="22"/>
      <c r="Q1316" s="22"/>
      <c r="R1316" s="22"/>
    </row>
    <row r="1317" spans="10:18" x14ac:dyDescent="0.25">
      <c r="J1317" s="34"/>
      <c r="P1317" s="22"/>
      <c r="Q1317" s="22"/>
      <c r="R1317" s="22"/>
    </row>
    <row r="1318" spans="10:18" x14ac:dyDescent="0.25">
      <c r="J1318" s="34"/>
      <c r="P1318" s="22"/>
      <c r="Q1318" s="22"/>
      <c r="R1318" s="22"/>
    </row>
    <row r="1319" spans="10:18" x14ac:dyDescent="0.25">
      <c r="J1319" s="34"/>
      <c r="P1319" s="22"/>
      <c r="Q1319" s="22"/>
      <c r="R1319" s="22"/>
    </row>
    <row r="1320" spans="10:18" x14ac:dyDescent="0.25">
      <c r="J1320" s="34"/>
      <c r="P1320" s="22"/>
      <c r="Q1320" s="22"/>
      <c r="R1320" s="22"/>
    </row>
    <row r="1321" spans="10:18" x14ac:dyDescent="0.25">
      <c r="J1321" s="34"/>
      <c r="P1321" s="22"/>
      <c r="Q1321" s="22"/>
      <c r="R1321" s="22"/>
    </row>
    <row r="1322" spans="10:18" x14ac:dyDescent="0.25">
      <c r="J1322" s="34"/>
      <c r="P1322" s="22"/>
      <c r="Q1322" s="22"/>
      <c r="R1322" s="22"/>
    </row>
    <row r="1323" spans="10:18" x14ac:dyDescent="0.25">
      <c r="J1323" s="34"/>
      <c r="P1323" s="22"/>
      <c r="Q1323" s="22"/>
      <c r="R1323" s="22"/>
    </row>
    <row r="1324" spans="10:18" x14ac:dyDescent="0.25">
      <c r="J1324" s="34"/>
      <c r="P1324" s="22"/>
      <c r="Q1324" s="22"/>
      <c r="R1324" s="22"/>
    </row>
    <row r="1325" spans="10:18" x14ac:dyDescent="0.25">
      <c r="J1325" s="34"/>
      <c r="P1325" s="22"/>
      <c r="Q1325" s="22"/>
      <c r="R1325" s="22"/>
    </row>
    <row r="1326" spans="10:18" x14ac:dyDescent="0.25">
      <c r="J1326" s="34"/>
      <c r="P1326" s="22"/>
      <c r="Q1326" s="22"/>
      <c r="R1326" s="22"/>
    </row>
    <row r="1327" spans="10:18" x14ac:dyDescent="0.25">
      <c r="J1327" s="34"/>
      <c r="P1327" s="22"/>
      <c r="Q1327" s="22"/>
      <c r="R1327" s="22"/>
    </row>
    <row r="1328" spans="10:18" x14ac:dyDescent="0.25">
      <c r="J1328" s="34"/>
      <c r="P1328" s="22"/>
      <c r="Q1328" s="22"/>
      <c r="R1328" s="22"/>
    </row>
    <row r="1329" spans="10:18" x14ac:dyDescent="0.25">
      <c r="J1329" s="34"/>
      <c r="P1329" s="22"/>
      <c r="Q1329" s="22"/>
      <c r="R1329" s="22"/>
    </row>
    <row r="1330" spans="10:18" x14ac:dyDescent="0.25">
      <c r="J1330" s="34"/>
      <c r="P1330" s="22"/>
      <c r="Q1330" s="22"/>
      <c r="R1330" s="22"/>
    </row>
    <row r="1331" spans="10:18" x14ac:dyDescent="0.25">
      <c r="J1331" s="34"/>
      <c r="P1331" s="22"/>
      <c r="Q1331" s="22"/>
      <c r="R1331" s="22"/>
    </row>
    <row r="1332" spans="10:18" x14ac:dyDescent="0.25">
      <c r="J1332" s="34"/>
      <c r="P1332" s="22"/>
      <c r="Q1332" s="22"/>
      <c r="R1332" s="22"/>
    </row>
    <row r="1333" spans="10:18" x14ac:dyDescent="0.25">
      <c r="J1333" s="34"/>
      <c r="P1333" s="22"/>
      <c r="Q1333" s="22"/>
      <c r="R1333" s="22"/>
    </row>
    <row r="1334" spans="10:18" x14ac:dyDescent="0.25">
      <c r="J1334" s="34"/>
      <c r="P1334" s="22"/>
      <c r="Q1334" s="22"/>
      <c r="R1334" s="22"/>
    </row>
    <row r="1335" spans="10:18" x14ac:dyDescent="0.25">
      <c r="J1335" s="34"/>
      <c r="P1335" s="22"/>
      <c r="Q1335" s="22"/>
      <c r="R1335" s="22"/>
    </row>
    <row r="1336" spans="10:18" x14ac:dyDescent="0.25">
      <c r="J1336" s="34"/>
      <c r="P1336" s="22"/>
      <c r="Q1336" s="22"/>
      <c r="R1336" s="22"/>
    </row>
    <row r="1337" spans="10:18" x14ac:dyDescent="0.25">
      <c r="J1337" s="34"/>
      <c r="P1337" s="22"/>
      <c r="Q1337" s="22"/>
      <c r="R1337" s="22"/>
    </row>
    <row r="1338" spans="10:18" x14ac:dyDescent="0.25">
      <c r="J1338" s="34"/>
      <c r="P1338" s="22"/>
      <c r="Q1338" s="22"/>
      <c r="R1338" s="22"/>
    </row>
    <row r="1339" spans="10:18" x14ac:dyDescent="0.25">
      <c r="J1339" s="34"/>
      <c r="P1339" s="22"/>
      <c r="Q1339" s="22"/>
      <c r="R1339" s="22"/>
    </row>
    <row r="1340" spans="10:18" x14ac:dyDescent="0.25">
      <c r="J1340" s="34"/>
      <c r="P1340" s="22"/>
      <c r="Q1340" s="22"/>
      <c r="R1340" s="22"/>
    </row>
    <row r="1341" spans="10:18" x14ac:dyDescent="0.25">
      <c r="J1341" s="34"/>
      <c r="P1341" s="22"/>
      <c r="Q1341" s="22"/>
      <c r="R1341" s="22"/>
    </row>
    <row r="1342" spans="10:18" x14ac:dyDescent="0.25">
      <c r="J1342" s="34"/>
      <c r="P1342" s="22"/>
      <c r="Q1342" s="22"/>
      <c r="R1342" s="22"/>
    </row>
    <row r="1343" spans="10:18" x14ac:dyDescent="0.25">
      <c r="J1343" s="34"/>
      <c r="P1343" s="22"/>
      <c r="Q1343" s="22"/>
      <c r="R1343" s="22"/>
    </row>
    <row r="1344" spans="10:18" x14ac:dyDescent="0.25">
      <c r="J1344" s="34"/>
      <c r="P1344" s="22"/>
      <c r="Q1344" s="22"/>
      <c r="R1344" s="22"/>
    </row>
    <row r="1345" spans="10:18" x14ac:dyDescent="0.25">
      <c r="J1345" s="34"/>
      <c r="P1345" s="22"/>
      <c r="Q1345" s="22"/>
      <c r="R1345" s="22"/>
    </row>
    <row r="1346" spans="10:18" x14ac:dyDescent="0.25">
      <c r="J1346" s="34"/>
      <c r="P1346" s="22"/>
      <c r="Q1346" s="22"/>
      <c r="R1346" s="22"/>
    </row>
    <row r="1347" spans="10:18" x14ac:dyDescent="0.25">
      <c r="J1347" s="34"/>
      <c r="P1347" s="22"/>
      <c r="Q1347" s="22"/>
      <c r="R1347" s="22"/>
    </row>
    <row r="1348" spans="10:18" x14ac:dyDescent="0.25">
      <c r="J1348" s="34"/>
      <c r="P1348" s="22"/>
      <c r="Q1348" s="22"/>
      <c r="R1348" s="22"/>
    </row>
    <row r="1349" spans="10:18" x14ac:dyDescent="0.25">
      <c r="J1349" s="34"/>
      <c r="P1349" s="22"/>
      <c r="Q1349" s="22"/>
      <c r="R1349" s="22"/>
    </row>
    <row r="1350" spans="10:18" x14ac:dyDescent="0.25">
      <c r="J1350" s="34"/>
      <c r="P1350" s="22"/>
      <c r="Q1350" s="22"/>
      <c r="R1350" s="22"/>
    </row>
    <row r="1351" spans="10:18" x14ac:dyDescent="0.25">
      <c r="J1351" s="34"/>
      <c r="P1351" s="22"/>
      <c r="Q1351" s="22"/>
      <c r="R1351" s="22"/>
    </row>
    <row r="1352" spans="10:18" x14ac:dyDescent="0.25">
      <c r="J1352" s="34"/>
      <c r="P1352" s="22"/>
      <c r="Q1352" s="22"/>
      <c r="R1352" s="22"/>
    </row>
    <row r="1353" spans="10:18" x14ac:dyDescent="0.25">
      <c r="J1353" s="34"/>
      <c r="P1353" s="22"/>
      <c r="Q1353" s="22"/>
      <c r="R1353" s="22"/>
    </row>
    <row r="1354" spans="10:18" x14ac:dyDescent="0.25">
      <c r="J1354" s="34"/>
      <c r="P1354" s="22"/>
      <c r="Q1354" s="22"/>
      <c r="R1354" s="22"/>
    </row>
    <row r="1355" spans="10:18" x14ac:dyDescent="0.25">
      <c r="J1355" s="34"/>
      <c r="P1355" s="22"/>
      <c r="Q1355" s="22"/>
      <c r="R1355" s="22"/>
    </row>
    <row r="1356" spans="10:18" x14ac:dyDescent="0.25">
      <c r="J1356" s="34"/>
      <c r="P1356" s="22"/>
      <c r="Q1356" s="22"/>
      <c r="R1356" s="22"/>
    </row>
    <row r="1357" spans="10:18" x14ac:dyDescent="0.25">
      <c r="J1357" s="34"/>
      <c r="P1357" s="22"/>
      <c r="Q1357" s="22"/>
      <c r="R1357" s="22"/>
    </row>
    <row r="1358" spans="10:18" x14ac:dyDescent="0.25">
      <c r="J1358" s="34"/>
      <c r="P1358" s="22"/>
      <c r="Q1358" s="22"/>
      <c r="R1358" s="22"/>
    </row>
    <row r="1359" spans="10:18" x14ac:dyDescent="0.25">
      <c r="J1359" s="34"/>
      <c r="P1359" s="22"/>
      <c r="Q1359" s="22"/>
      <c r="R1359" s="22"/>
    </row>
    <row r="1360" spans="10:18" x14ac:dyDescent="0.25">
      <c r="J1360" s="34"/>
      <c r="P1360" s="22"/>
      <c r="Q1360" s="22"/>
      <c r="R1360" s="22"/>
    </row>
    <row r="1361" spans="10:18" x14ac:dyDescent="0.25">
      <c r="J1361" s="34"/>
      <c r="P1361" s="22"/>
      <c r="Q1361" s="22"/>
      <c r="R1361" s="22"/>
    </row>
    <row r="1362" spans="10:18" x14ac:dyDescent="0.25">
      <c r="J1362" s="34"/>
      <c r="P1362" s="22"/>
      <c r="Q1362" s="22"/>
      <c r="R1362" s="22"/>
    </row>
    <row r="1363" spans="10:18" x14ac:dyDescent="0.25">
      <c r="J1363" s="34"/>
      <c r="P1363" s="22"/>
      <c r="Q1363" s="22"/>
      <c r="R1363" s="22"/>
    </row>
    <row r="1364" spans="10:18" x14ac:dyDescent="0.25">
      <c r="J1364" s="34"/>
      <c r="P1364" s="22"/>
      <c r="Q1364" s="22"/>
      <c r="R1364" s="22"/>
    </row>
    <row r="1365" spans="10:18" x14ac:dyDescent="0.25">
      <c r="J1365" s="34"/>
      <c r="P1365" s="22"/>
      <c r="Q1365" s="22"/>
      <c r="R1365" s="22"/>
    </row>
    <row r="1366" spans="10:18" x14ac:dyDescent="0.25">
      <c r="J1366" s="34"/>
      <c r="P1366" s="22"/>
      <c r="Q1366" s="22"/>
      <c r="R1366" s="22"/>
    </row>
    <row r="1367" spans="10:18" x14ac:dyDescent="0.25">
      <c r="J1367" s="34"/>
      <c r="P1367" s="22"/>
      <c r="Q1367" s="22"/>
      <c r="R1367" s="22"/>
    </row>
    <row r="1368" spans="10:18" x14ac:dyDescent="0.25">
      <c r="J1368" s="34"/>
      <c r="P1368" s="22"/>
      <c r="Q1368" s="22"/>
      <c r="R1368" s="22"/>
    </row>
    <row r="1369" spans="10:18" x14ac:dyDescent="0.25">
      <c r="J1369" s="34"/>
      <c r="P1369" s="22"/>
      <c r="Q1369" s="22"/>
      <c r="R1369" s="22"/>
    </row>
    <row r="1370" spans="10:18" x14ac:dyDescent="0.25">
      <c r="J1370" s="34"/>
      <c r="P1370" s="22"/>
      <c r="Q1370" s="22"/>
      <c r="R1370" s="22"/>
    </row>
    <row r="1371" spans="10:18" x14ac:dyDescent="0.25">
      <c r="J1371" s="34"/>
      <c r="P1371" s="22"/>
      <c r="Q1371" s="22"/>
      <c r="R1371" s="22"/>
    </row>
    <row r="1372" spans="10:18" x14ac:dyDescent="0.25">
      <c r="J1372" s="34"/>
      <c r="P1372" s="22"/>
      <c r="Q1372" s="22"/>
      <c r="R1372" s="22"/>
    </row>
    <row r="1373" spans="10:18" x14ac:dyDescent="0.25">
      <c r="J1373" s="34"/>
      <c r="P1373" s="22"/>
      <c r="Q1373" s="22"/>
      <c r="R1373" s="22"/>
    </row>
    <row r="1374" spans="10:18" x14ac:dyDescent="0.25">
      <c r="J1374" s="34"/>
      <c r="P1374" s="22"/>
      <c r="Q1374" s="22"/>
      <c r="R1374" s="22"/>
    </row>
    <row r="1375" spans="10:18" x14ac:dyDescent="0.25">
      <c r="J1375" s="34"/>
      <c r="P1375" s="22"/>
      <c r="Q1375" s="22"/>
      <c r="R1375" s="22"/>
    </row>
    <row r="1376" spans="10:18" x14ac:dyDescent="0.25">
      <c r="J1376" s="34"/>
      <c r="P1376" s="22"/>
      <c r="Q1376" s="22"/>
      <c r="R1376" s="22"/>
    </row>
    <row r="1377" spans="10:18" x14ac:dyDescent="0.25">
      <c r="J1377" s="34"/>
      <c r="P1377" s="22"/>
      <c r="Q1377" s="22"/>
      <c r="R1377" s="22"/>
    </row>
    <row r="1378" spans="10:18" x14ac:dyDescent="0.25">
      <c r="J1378" s="34"/>
      <c r="P1378" s="22"/>
      <c r="Q1378" s="22"/>
      <c r="R1378" s="22"/>
    </row>
    <row r="1379" spans="10:18" x14ac:dyDescent="0.25">
      <c r="J1379" s="34"/>
      <c r="P1379" s="22"/>
      <c r="Q1379" s="22"/>
      <c r="R1379" s="22"/>
    </row>
    <row r="1380" spans="10:18" x14ac:dyDescent="0.25">
      <c r="J1380" s="34"/>
      <c r="P1380" s="22"/>
      <c r="Q1380" s="22"/>
      <c r="R1380" s="22"/>
    </row>
    <row r="1381" spans="10:18" x14ac:dyDescent="0.25">
      <c r="P1381" s="28"/>
      <c r="Q1381" s="29"/>
      <c r="R1381" s="29"/>
    </row>
  </sheetData>
  <mergeCells count="50">
    <mergeCell ref="M302:N302"/>
    <mergeCell ref="I302:K302"/>
    <mergeCell ref="I306:K306"/>
    <mergeCell ref="M306:N306"/>
    <mergeCell ref="A209:E209"/>
    <mergeCell ref="A210:R210"/>
    <mergeCell ref="A258:E258"/>
    <mergeCell ref="A259:R259"/>
    <mergeCell ref="B294:F294"/>
    <mergeCell ref="A295:F295"/>
    <mergeCell ref="A147:R147"/>
    <mergeCell ref="A40:E40"/>
    <mergeCell ref="A41:R41"/>
    <mergeCell ref="A47:E47"/>
    <mergeCell ref="A48:R48"/>
    <mergeCell ref="A68:E68"/>
    <mergeCell ref="A69:R69"/>
    <mergeCell ref="A91:E91"/>
    <mergeCell ref="A92:R92"/>
    <mergeCell ref="A98:E98"/>
    <mergeCell ref="A100:R100"/>
    <mergeCell ref="A140:E140"/>
    <mergeCell ref="A141:R141"/>
    <mergeCell ref="A146:E146"/>
    <mergeCell ref="A32:R32"/>
    <mergeCell ref="H8:H10"/>
    <mergeCell ref="I8:I10"/>
    <mergeCell ref="J8:O8"/>
    <mergeCell ref="P8:Q8"/>
    <mergeCell ref="R8:R10"/>
    <mergeCell ref="J9:K9"/>
    <mergeCell ref="L9:L10"/>
    <mergeCell ref="M9:N9"/>
    <mergeCell ref="O9:O10"/>
    <mergeCell ref="P9:P10"/>
    <mergeCell ref="Q9:Q10"/>
    <mergeCell ref="A11:R11"/>
    <mergeCell ref="A19:E19"/>
    <mergeCell ref="A20:R20"/>
    <mergeCell ref="A31:E31"/>
    <mergeCell ref="A4:R4"/>
    <mergeCell ref="A5:R5"/>
    <mergeCell ref="A7:R7"/>
    <mergeCell ref="A8:A10"/>
    <mergeCell ref="B8:B10"/>
    <mergeCell ref="C8:C10"/>
    <mergeCell ref="D8:D10"/>
    <mergeCell ref="E8:E10"/>
    <mergeCell ref="F8:F10"/>
    <mergeCell ref="G8:G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4" fitToHeight="0" orientation="landscape" r:id="rId1"/>
  <headerFooter differentOddEven="1" differentFirst="1" scaleWithDoc="0" alignWithMargins="0"/>
  <rowBreaks count="2" manualBreakCount="2">
    <brk id="52" max="17" man="1"/>
    <brk id="236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Sulsiris De Paula Buret</cp:lastModifiedBy>
  <cp:lastPrinted>2025-01-14T15:52:19Z</cp:lastPrinted>
  <dcterms:created xsi:type="dcterms:W3CDTF">2024-01-31T14:20:20Z</dcterms:created>
  <dcterms:modified xsi:type="dcterms:W3CDTF">2025-01-15T19:19:26Z</dcterms:modified>
</cp:coreProperties>
</file>